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20" yWindow="-120" windowWidth="16608" windowHeight="9432" tabRatio="916"/>
  </bookViews>
  <sheets>
    <sheet name="2021" sheetId="119" r:id="rId1"/>
  </sheets>
  <definedNames>
    <definedName name="_zw122002" localSheetId="0" hidden="1">{#N/A,#N/A,FALSE,"Лист4"}</definedName>
    <definedName name="_zw122002" hidden="1">{#N/A,#N/A,FALSE,"Лист4"}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0" hidden="1">'2021'!#REF!</definedName>
    <definedName name="aaa" localSheetId="0" hidden="1">{#N/A,#N/A,FALSE,"Лист4"}</definedName>
    <definedName name="aaa" hidden="1">{#N/A,#N/A,FALSE,"Лист4"}</definedName>
    <definedName name="dvfgds" localSheetId="0" hidden="1">{#N/A,#N/A,FALSE,"Лист4"}</definedName>
    <definedName name="dvfgds" hidden="1">{#N/A,#N/A,FALSE,"Лист4"}</definedName>
    <definedName name="kkklllll" localSheetId="0" hidden="1">{#N/A,#N/A,FALSE,"Лист4"}</definedName>
    <definedName name="kkklllll" hidden="1">{#N/A,#N/A,FALSE,"Лист4"}</definedName>
    <definedName name="lida" localSheetId="0" hidden="1">{#N/A,#N/A,FALSE,"Лист4"}</definedName>
    <definedName name="lida" hidden="1">{#N/A,#N/A,FALSE,"Лист4"}</definedName>
    <definedName name="n" localSheetId="0" hidden="1">{#N/A,#N/A,FALSE,"Лист4"}</definedName>
    <definedName name="n" hidden="1">{#N/A,#N/A,FALSE,"Лист4"}</definedName>
    <definedName name="nh" localSheetId="0" hidden="1">{#N/A,#N/A,FALSE,"Лист4"}</definedName>
    <definedName name="nh" hidden="1">{#N/A,#N/A,FALSE,"Лист4"}</definedName>
    <definedName name="po" localSheetId="0" hidden="1">{#N/A,#N/A,FALSE,"Лист4"}</definedName>
    <definedName name="po" hidden="1">{#N/A,#N/A,FALSE,"Лист4"}</definedName>
    <definedName name="rr" localSheetId="0" hidden="1">{#N/A,#N/A,FALSE,"Лист4"}</definedName>
    <definedName name="rr" hidden="1">{#N/A,#N/A,FALSE,"Лист4"}</definedName>
    <definedName name="swod" localSheetId="0" hidden="1">{#N/A,#N/A,FALSE,"Лист4"}</definedName>
    <definedName name="swod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zw12rik" localSheetId="0" hidden="1">{#N/A,#N/A,FALSE,"Лист4"}</definedName>
    <definedName name="zw12rik" hidden="1">{#N/A,#N/A,FALSE,"Лист4"}</definedName>
    <definedName name="zwit" localSheetId="0" hidden="1">{#N/A,#N/A,FALSE,"Лист4"}</definedName>
    <definedName name="zwit" hidden="1">{#N/A,#N/A,FALSE,"Лист4"}</definedName>
    <definedName name="аа" localSheetId="0" hidden="1">{#N/A,#N/A,FALSE,"Лист4"}</definedName>
    <definedName name="аа" hidden="1">{#N/A,#N/A,FALSE,"Лист4"}</definedName>
    <definedName name="бб" localSheetId="0" hidden="1">{#N/A,#N/A,FALSE,"Лист4"}</definedName>
    <definedName name="бб" hidden="1">{#N/A,#N/A,FALSE,"Лист4"}</definedName>
    <definedName name="В68">#REF!</definedName>
    <definedName name="вс">#REF!</definedName>
    <definedName name="гг" localSheetId="0" hidden="1">{#N/A,#N/A,FALSE,"Лист4"}</definedName>
    <definedName name="гг" hidden="1">{#N/A,#N/A,FALSE,"Лист4"}</definedName>
    <definedName name="гр" localSheetId="0" hidden="1">{#N/A,#N/A,FALSE,"Лист4"}</definedName>
    <definedName name="гр" hidden="1">{#N/A,#N/A,FALSE,"Лист4"}</definedName>
    <definedName name="ее" localSheetId="0" hidden="1">{#N/A,#N/A,FALSE,"Лист4"}</definedName>
    <definedName name="ее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'2021'!$6:$9</definedName>
    <definedName name="звіт" localSheetId="0" hidden="1">{#N/A,#N/A,FALSE,"Лист4"}</definedName>
    <definedName name="звіт" hidden="1">{#N/A,#N/A,FALSE,"Лист4"}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іі" localSheetId="0" hidden="1">{#N/A,#N/A,FALSE,"Лист4"}</definedName>
    <definedName name="іі" hidden="1">{#N/A,#N/A,FALSE,"Лист4"}</definedName>
    <definedName name="інші" localSheetId="0" hidden="1">{#N/A,#N/A,FALSE,"Лист4"}</definedName>
    <definedName name="інші" hidden="1">{#N/A,#N/A,FALSE,"Лист4"}</definedName>
    <definedName name="кк" localSheetId="0" hidden="1">{#N/A,#N/A,FALSE,"Лист4"}</definedName>
    <definedName name="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л" localSheetId="0" hidden="1">{#N/A,#N/A,FALSE,"Лист4"}</definedName>
    <definedName name="лл" hidden="1">{#N/A,#N/A,FALSE,"Лист4"}</definedName>
    <definedName name="мм" localSheetId="0" hidden="1">{#N/A,#N/A,FALSE,"Лист4"}</definedName>
    <definedName name="мм" hidden="1">{#N/A,#N/A,FALSE,"Лист4"}</definedName>
    <definedName name="_xlnm.Print_Area" localSheetId="0">'2021'!$A$1:$K$322</definedName>
    <definedName name="оо" localSheetId="0" hidden="1">{#N/A,#N/A,FALSE,"Лист4"}</definedName>
    <definedName name="оо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сс" localSheetId="0" hidden="1">{#N/A,#N/A,FALSE,"Лист4"}</definedName>
    <definedName name="сс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фф" localSheetId="0" hidden="1">{#N/A,#N/A,FALSE,"Лист4"}</definedName>
    <definedName name="фф" hidden="1">{#N/A,#N/A,FALSE,"Лист4"}</definedName>
    <definedName name="цц" localSheetId="0" hidden="1">{#N/A,#N/A,FALSE,"Лист4"}</definedName>
    <definedName name="цц" hidden="1">{#N/A,#N/A,FALSE,"Лист4"}</definedName>
    <definedName name="чч" localSheetId="0" hidden="1">{#N/A,#N/A,FALSE,"Лист4"}</definedName>
    <definedName name="чч" hidden="1">{#N/A,#N/A,FALSE,"Лист4"}</definedName>
    <definedName name="шш" localSheetId="0" hidden="1">{#N/A,#N/A,FALSE,"Лист4"}</definedName>
    <definedName name="шш" hidden="1">{#N/A,#N/A,FALSE,"Лист4"}</definedName>
    <definedName name="щщ" localSheetId="0" hidden="1">{#N/A,#N/A,FALSE,"Лист4"}</definedName>
    <definedName name="щщ" hidden="1">{#N/A,#N/A,FALSE,"Лист4"}</definedName>
    <definedName name="як" localSheetId="0" hidden="1">{#N/A,#N/A,FALSE,"Лист4"}</definedName>
    <definedName name="як" hidden="1">{#N/A,#N/A,FALSE,"Лист4"}</definedName>
  </definedNames>
  <calcPr calcId="114210" fullCalcOnLoad="1"/>
</workbook>
</file>

<file path=xl/calcChain.xml><?xml version="1.0" encoding="utf-8"?>
<calcChain xmlns="http://schemas.openxmlformats.org/spreadsheetml/2006/main">
  <c r="J252" i="119"/>
  <c r="I239"/>
  <c r="I252"/>
  <c r="J174"/>
  <c r="I174"/>
  <c r="I176"/>
  <c r="I177"/>
  <c r="I178"/>
  <c r="I179"/>
  <c r="I180"/>
  <c r="I181"/>
  <c r="I182"/>
  <c r="I183"/>
  <c r="I184"/>
  <c r="I185"/>
  <c r="F245"/>
  <c r="F244"/>
  <c r="I244"/>
  <c r="I245"/>
  <c r="I246"/>
  <c r="I247"/>
  <c r="I248"/>
  <c r="G294"/>
  <c r="G314"/>
  <c r="G313"/>
  <c r="G302"/>
  <c r="G317"/>
  <c r="J284"/>
  <c r="F243"/>
  <c r="G243"/>
  <c r="H243"/>
  <c r="D249"/>
  <c r="D243"/>
  <c r="C249"/>
  <c r="E241"/>
  <c r="E232"/>
  <c r="E233"/>
  <c r="E234"/>
  <c r="E238"/>
  <c r="J232"/>
  <c r="J233"/>
  <c r="J234"/>
  <c r="J237"/>
  <c r="J238"/>
  <c r="I232"/>
  <c r="I233"/>
  <c r="I234"/>
  <c r="I237"/>
  <c r="I238"/>
  <c r="H232"/>
  <c r="H233"/>
  <c r="H234"/>
  <c r="H237"/>
  <c r="D236"/>
  <c r="F236"/>
  <c r="F235"/>
  <c r="G236"/>
  <c r="D235"/>
  <c r="C236"/>
  <c r="C235"/>
  <c r="J211"/>
  <c r="J212"/>
  <c r="J213"/>
  <c r="I211"/>
  <c r="I212"/>
  <c r="I213"/>
  <c r="E211"/>
  <c r="E212"/>
  <c r="E213"/>
  <c r="D186"/>
  <c r="C186"/>
  <c r="E188"/>
  <c r="F188"/>
  <c r="I188"/>
  <c r="J188"/>
  <c r="G174"/>
  <c r="F174"/>
  <c r="D174"/>
  <c r="C174"/>
  <c r="J177"/>
  <c r="E177"/>
  <c r="H175"/>
  <c r="E175"/>
  <c r="D170"/>
  <c r="C170"/>
  <c r="E172"/>
  <c r="J172"/>
  <c r="I172"/>
  <c r="D150"/>
  <c r="C150"/>
  <c r="J167"/>
  <c r="I167"/>
  <c r="E167"/>
  <c r="J154"/>
  <c r="J155"/>
  <c r="J156"/>
  <c r="J157"/>
  <c r="J158"/>
  <c r="J159"/>
  <c r="J160"/>
  <c r="J161"/>
  <c r="J162"/>
  <c r="J163"/>
  <c r="J164"/>
  <c r="I154"/>
  <c r="I155"/>
  <c r="I156"/>
  <c r="I157"/>
  <c r="I158"/>
  <c r="I159"/>
  <c r="I160"/>
  <c r="I161"/>
  <c r="I162"/>
  <c r="I163"/>
  <c r="I164"/>
  <c r="E154"/>
  <c r="E155"/>
  <c r="E156"/>
  <c r="E157"/>
  <c r="E158"/>
  <c r="E159"/>
  <c r="E160"/>
  <c r="E161"/>
  <c r="E162"/>
  <c r="E163"/>
  <c r="E164"/>
  <c r="G99"/>
  <c r="G98"/>
  <c r="D99"/>
  <c r="D98"/>
  <c r="F99"/>
  <c r="F98"/>
  <c r="J114"/>
  <c r="J116"/>
  <c r="K116"/>
  <c r="J117"/>
  <c r="K117"/>
  <c r="J118"/>
  <c r="K118"/>
  <c r="J121"/>
  <c r="K121"/>
  <c r="J122"/>
  <c r="J125"/>
  <c r="J126"/>
  <c r="J127"/>
  <c r="J129"/>
  <c r="G128"/>
  <c r="F128"/>
  <c r="D128"/>
  <c r="C128"/>
  <c r="G112"/>
  <c r="J100"/>
  <c r="J101"/>
  <c r="J102"/>
  <c r="J103"/>
  <c r="J104"/>
  <c r="J105"/>
  <c r="J96"/>
  <c r="J97"/>
  <c r="I97"/>
  <c r="I96"/>
  <c r="E96"/>
  <c r="E97"/>
  <c r="D95"/>
  <c r="J95"/>
  <c r="C95"/>
  <c r="I95"/>
  <c r="D88"/>
  <c r="J88"/>
  <c r="C88"/>
  <c r="I88"/>
  <c r="J92"/>
  <c r="I90"/>
  <c r="J90"/>
  <c r="E90"/>
  <c r="J86"/>
  <c r="J82"/>
  <c r="J83"/>
  <c r="J84"/>
  <c r="I86"/>
  <c r="I89"/>
  <c r="I91"/>
  <c r="I94"/>
  <c r="I100"/>
  <c r="I81"/>
  <c r="I80"/>
  <c r="I82"/>
  <c r="I83"/>
  <c r="I84"/>
  <c r="E82"/>
  <c r="E83"/>
  <c r="E84"/>
  <c r="E86"/>
  <c r="D85"/>
  <c r="J85"/>
  <c r="C85"/>
  <c r="I85"/>
  <c r="H77"/>
  <c r="H76"/>
  <c r="G75"/>
  <c r="G74"/>
  <c r="G11"/>
  <c r="F75"/>
  <c r="F74"/>
  <c r="F11"/>
  <c r="J76"/>
  <c r="J77"/>
  <c r="I76"/>
  <c r="I77"/>
  <c r="D75"/>
  <c r="D74"/>
  <c r="C75"/>
  <c r="C74"/>
  <c r="D70"/>
  <c r="C70"/>
  <c r="I70"/>
  <c r="J56"/>
  <c r="J57"/>
  <c r="J58"/>
  <c r="J61"/>
  <c r="J62"/>
  <c r="J63"/>
  <c r="J64"/>
  <c r="J65"/>
  <c r="J66"/>
  <c r="J67"/>
  <c r="J68"/>
  <c r="J69"/>
  <c r="J71"/>
  <c r="J72"/>
  <c r="J73"/>
  <c r="I56"/>
  <c r="I57"/>
  <c r="I58"/>
  <c r="I61"/>
  <c r="I62"/>
  <c r="I63"/>
  <c r="I64"/>
  <c r="I65"/>
  <c r="I66"/>
  <c r="I67"/>
  <c r="I68"/>
  <c r="I69"/>
  <c r="I71"/>
  <c r="I72"/>
  <c r="I73"/>
  <c r="E56"/>
  <c r="E57"/>
  <c r="E58"/>
  <c r="E61"/>
  <c r="E62"/>
  <c r="E63"/>
  <c r="E64"/>
  <c r="E65"/>
  <c r="E66"/>
  <c r="E67"/>
  <c r="E68"/>
  <c r="E69"/>
  <c r="E71"/>
  <c r="E72"/>
  <c r="E73"/>
  <c r="D60"/>
  <c r="J60"/>
  <c r="C60"/>
  <c r="I60"/>
  <c r="J55"/>
  <c r="I55"/>
  <c r="E52"/>
  <c r="E54"/>
  <c r="E55"/>
  <c r="J54"/>
  <c r="I54"/>
  <c r="D53"/>
  <c r="J53"/>
  <c r="C53"/>
  <c r="I53"/>
  <c r="J41"/>
  <c r="J43"/>
  <c r="J44"/>
  <c r="J45"/>
  <c r="J46"/>
  <c r="J47"/>
  <c r="J48"/>
  <c r="J49"/>
  <c r="J52"/>
  <c r="I44"/>
  <c r="I45"/>
  <c r="I46"/>
  <c r="I47"/>
  <c r="I48"/>
  <c r="I49"/>
  <c r="I52"/>
  <c r="D51"/>
  <c r="J51"/>
  <c r="C51"/>
  <c r="I51"/>
  <c r="D36"/>
  <c r="J36"/>
  <c r="C36"/>
  <c r="I36"/>
  <c r="I31"/>
  <c r="I32"/>
  <c r="I33"/>
  <c r="I34"/>
  <c r="I37"/>
  <c r="I38"/>
  <c r="I40"/>
  <c r="I41"/>
  <c r="I43"/>
  <c r="E41"/>
  <c r="E43"/>
  <c r="D42"/>
  <c r="J42"/>
  <c r="C42"/>
  <c r="I42"/>
  <c r="J40"/>
  <c r="E40"/>
  <c r="D39"/>
  <c r="C39"/>
  <c r="J38"/>
  <c r="K38"/>
  <c r="E38"/>
  <c r="I241"/>
  <c r="I201"/>
  <c r="E30"/>
  <c r="E31"/>
  <c r="E32"/>
  <c r="E33"/>
  <c r="E34"/>
  <c r="F307"/>
  <c r="C307"/>
  <c r="D296"/>
  <c r="J296"/>
  <c r="J272"/>
  <c r="J271"/>
  <c r="I271"/>
  <c r="I255"/>
  <c r="I256"/>
  <c r="D253"/>
  <c r="J257"/>
  <c r="E257"/>
  <c r="D240"/>
  <c r="D239"/>
  <c r="C240"/>
  <c r="C239"/>
  <c r="G204"/>
  <c r="G197"/>
  <c r="F204"/>
  <c r="D198"/>
  <c r="C198"/>
  <c r="I198"/>
  <c r="G107"/>
  <c r="I171"/>
  <c r="I173"/>
  <c r="I190"/>
  <c r="I195"/>
  <c r="K195"/>
  <c r="C204"/>
  <c r="C210"/>
  <c r="I210"/>
  <c r="C215"/>
  <c r="I215"/>
  <c r="C206"/>
  <c r="I206"/>
  <c r="F219"/>
  <c r="C227"/>
  <c r="I227"/>
  <c r="C229"/>
  <c r="F229"/>
  <c r="F226"/>
  <c r="F240"/>
  <c r="F239"/>
  <c r="J196"/>
  <c r="I196"/>
  <c r="J189"/>
  <c r="I189"/>
  <c r="J190"/>
  <c r="I191"/>
  <c r="K191"/>
  <c r="J192"/>
  <c r="I192"/>
  <c r="J176"/>
  <c r="J178"/>
  <c r="J179"/>
  <c r="J181"/>
  <c r="E182"/>
  <c r="J183"/>
  <c r="J184"/>
  <c r="J185"/>
  <c r="G150"/>
  <c r="F150"/>
  <c r="D309"/>
  <c r="D303"/>
  <c r="D318"/>
  <c r="D302"/>
  <c r="D317"/>
  <c r="H317"/>
  <c r="D300"/>
  <c r="E300"/>
  <c r="F300"/>
  <c r="G300"/>
  <c r="H300"/>
  <c r="C300"/>
  <c r="F170"/>
  <c r="G231"/>
  <c r="F231"/>
  <c r="G240"/>
  <c r="G239"/>
  <c r="D231"/>
  <c r="C231"/>
  <c r="J242"/>
  <c r="J249"/>
  <c r="I242"/>
  <c r="I249"/>
  <c r="G229"/>
  <c r="D229"/>
  <c r="H205"/>
  <c r="E185"/>
  <c r="H164"/>
  <c r="D144"/>
  <c r="C144"/>
  <c r="J152"/>
  <c r="I152"/>
  <c r="E152"/>
  <c r="E151"/>
  <c r="J151"/>
  <c r="I151"/>
  <c r="J147"/>
  <c r="I147"/>
  <c r="E147"/>
  <c r="C99"/>
  <c r="E100"/>
  <c r="E99"/>
  <c r="E98"/>
  <c r="J89"/>
  <c r="J91"/>
  <c r="J81"/>
  <c r="J80"/>
  <c r="D80"/>
  <c r="C80"/>
  <c r="D13"/>
  <c r="D28"/>
  <c r="G13"/>
  <c r="G28"/>
  <c r="G30"/>
  <c r="J30"/>
  <c r="C13"/>
  <c r="C28"/>
  <c r="F13"/>
  <c r="F28"/>
  <c r="F30"/>
  <c r="I30"/>
  <c r="J31"/>
  <c r="J32"/>
  <c r="J33"/>
  <c r="J34"/>
  <c r="J37"/>
  <c r="G50"/>
  <c r="F50"/>
  <c r="F144"/>
  <c r="F132"/>
  <c r="F131"/>
  <c r="F39"/>
  <c r="F79"/>
  <c r="F93"/>
  <c r="F107"/>
  <c r="F112"/>
  <c r="F120"/>
  <c r="F119"/>
  <c r="I119"/>
  <c r="F123"/>
  <c r="D93"/>
  <c r="D115"/>
  <c r="D124"/>
  <c r="D123"/>
  <c r="D133"/>
  <c r="D148"/>
  <c r="G39"/>
  <c r="G79"/>
  <c r="G93"/>
  <c r="G87"/>
  <c r="G120"/>
  <c r="J120"/>
  <c r="G123"/>
  <c r="G132"/>
  <c r="G131"/>
  <c r="C93"/>
  <c r="C107"/>
  <c r="C112"/>
  <c r="C115"/>
  <c r="C123"/>
  <c r="C133"/>
  <c r="C148"/>
  <c r="I148"/>
  <c r="D279"/>
  <c r="D278"/>
  <c r="I257"/>
  <c r="J171"/>
  <c r="J173"/>
  <c r="G186"/>
  <c r="D204"/>
  <c r="D210"/>
  <c r="J210"/>
  <c r="D215"/>
  <c r="D206"/>
  <c r="G219"/>
  <c r="D227"/>
  <c r="G170"/>
  <c r="H173"/>
  <c r="E173"/>
  <c r="E223"/>
  <c r="J223"/>
  <c r="I223"/>
  <c r="J207"/>
  <c r="I207"/>
  <c r="E207"/>
  <c r="E176"/>
  <c r="E183"/>
  <c r="E184"/>
  <c r="E178"/>
  <c r="E179"/>
  <c r="E181"/>
  <c r="H176"/>
  <c r="H179"/>
  <c r="J193"/>
  <c r="I193"/>
  <c r="E191"/>
  <c r="E192"/>
  <c r="E193"/>
  <c r="E194"/>
  <c r="E189"/>
  <c r="J153"/>
  <c r="J166"/>
  <c r="I153"/>
  <c r="I166"/>
  <c r="J134"/>
  <c r="J142"/>
  <c r="J143"/>
  <c r="J145"/>
  <c r="J146"/>
  <c r="I134"/>
  <c r="I142"/>
  <c r="I143"/>
  <c r="I145"/>
  <c r="I146"/>
  <c r="J149"/>
  <c r="I149"/>
  <c r="H154"/>
  <c r="E149"/>
  <c r="E146"/>
  <c r="E145"/>
  <c r="E91"/>
  <c r="C225"/>
  <c r="I225"/>
  <c r="F278"/>
  <c r="F297"/>
  <c r="G279"/>
  <c r="G278"/>
  <c r="D269"/>
  <c r="K265"/>
  <c r="D261"/>
  <c r="J261"/>
  <c r="I203"/>
  <c r="I205"/>
  <c r="I208"/>
  <c r="I209"/>
  <c r="I214"/>
  <c r="I216"/>
  <c r="I228"/>
  <c r="I230"/>
  <c r="I250"/>
  <c r="E250"/>
  <c r="J250"/>
  <c r="J254"/>
  <c r="J258"/>
  <c r="I254"/>
  <c r="I258"/>
  <c r="J203"/>
  <c r="J205"/>
  <c r="J208"/>
  <c r="J209"/>
  <c r="J214"/>
  <c r="J216"/>
  <c r="E196"/>
  <c r="H224"/>
  <c r="J315"/>
  <c r="E258"/>
  <c r="H225"/>
  <c r="H230"/>
  <c r="H242"/>
  <c r="D225"/>
  <c r="I199"/>
  <c r="I200"/>
  <c r="I202"/>
  <c r="I217"/>
  <c r="J199"/>
  <c r="J200"/>
  <c r="K200"/>
  <c r="J202"/>
  <c r="J217"/>
  <c r="K217"/>
  <c r="J228"/>
  <c r="J230"/>
  <c r="J293"/>
  <c r="I293"/>
  <c r="D112"/>
  <c r="D107"/>
  <c r="J141"/>
  <c r="J136"/>
  <c r="J137"/>
  <c r="J140"/>
  <c r="J139"/>
  <c r="J138"/>
  <c r="I141"/>
  <c r="I136"/>
  <c r="I137"/>
  <c r="I140"/>
  <c r="I139"/>
  <c r="I138"/>
  <c r="I114"/>
  <c r="I113"/>
  <c r="E216"/>
  <c r="E214"/>
  <c r="J274"/>
  <c r="D275"/>
  <c r="G275"/>
  <c r="J276"/>
  <c r="J277"/>
  <c r="J280"/>
  <c r="J281"/>
  <c r="G282"/>
  <c r="J282"/>
  <c r="J283"/>
  <c r="J285"/>
  <c r="J286"/>
  <c r="D287"/>
  <c r="G287"/>
  <c r="J288"/>
  <c r="J289"/>
  <c r="J290"/>
  <c r="J291"/>
  <c r="J292"/>
  <c r="J295"/>
  <c r="J299"/>
  <c r="D301"/>
  <c r="G301"/>
  <c r="D304"/>
  <c r="G304"/>
  <c r="J305"/>
  <c r="J306"/>
  <c r="J311"/>
  <c r="G312"/>
  <c r="J313"/>
  <c r="J316"/>
  <c r="J273"/>
  <c r="J109"/>
  <c r="I109"/>
  <c r="J110"/>
  <c r="I110"/>
  <c r="J111"/>
  <c r="I111"/>
  <c r="J113"/>
  <c r="H109"/>
  <c r="H110"/>
  <c r="E166"/>
  <c r="C253"/>
  <c r="C301"/>
  <c r="I302"/>
  <c r="I317"/>
  <c r="F310"/>
  <c r="I310"/>
  <c r="F309"/>
  <c r="I309"/>
  <c r="I276"/>
  <c r="I277"/>
  <c r="I292"/>
  <c r="I280"/>
  <c r="I281"/>
  <c r="I300"/>
  <c r="I122"/>
  <c r="F253"/>
  <c r="E254"/>
  <c r="E141"/>
  <c r="E17"/>
  <c r="F304"/>
  <c r="I304"/>
  <c r="I318"/>
  <c r="H318"/>
  <c r="F318"/>
  <c r="E318"/>
  <c r="C318"/>
  <c r="F317"/>
  <c r="C317"/>
  <c r="I301"/>
  <c r="H301"/>
  <c r="F301"/>
  <c r="E301"/>
  <c r="J21"/>
  <c r="H122"/>
  <c r="E138"/>
  <c r="E26"/>
  <c r="H171"/>
  <c r="G253"/>
  <c r="E208"/>
  <c r="C275"/>
  <c r="J17"/>
  <c r="I17"/>
  <c r="J16"/>
  <c r="I16"/>
  <c r="I294"/>
  <c r="I314"/>
  <c r="I296"/>
  <c r="I312"/>
  <c r="I306"/>
  <c r="C278"/>
  <c r="C297"/>
  <c r="F314"/>
  <c r="F312"/>
  <c r="F279"/>
  <c r="F275"/>
  <c r="C314"/>
  <c r="C312"/>
  <c r="E209"/>
  <c r="E205"/>
  <c r="J14"/>
  <c r="J15"/>
  <c r="J18"/>
  <c r="J19"/>
  <c r="J20"/>
  <c r="J22"/>
  <c r="J23"/>
  <c r="J24"/>
  <c r="J25"/>
  <c r="J26"/>
  <c r="I14"/>
  <c r="I15"/>
  <c r="I18"/>
  <c r="I19"/>
  <c r="I20"/>
  <c r="I22"/>
  <c r="I23"/>
  <c r="I24"/>
  <c r="I25"/>
  <c r="I26"/>
  <c r="I101"/>
  <c r="H314"/>
  <c r="I127"/>
  <c r="H127"/>
  <c r="H82"/>
  <c r="H83"/>
  <c r="H31"/>
  <c r="H32"/>
  <c r="H33"/>
  <c r="I102"/>
  <c r="I125"/>
  <c r="I126"/>
  <c r="H124"/>
  <c r="H125"/>
  <c r="H126"/>
  <c r="J135"/>
  <c r="I104"/>
  <c r="I135"/>
  <c r="H312"/>
  <c r="K312"/>
  <c r="H108"/>
  <c r="E228"/>
  <c r="E230"/>
  <c r="H220"/>
  <c r="H221"/>
  <c r="E220"/>
  <c r="E221"/>
  <c r="E224"/>
  <c r="E187"/>
  <c r="J220"/>
  <c r="I220"/>
  <c r="J221"/>
  <c r="I221"/>
  <c r="J224"/>
  <c r="I224"/>
  <c r="J187"/>
  <c r="I187"/>
  <c r="J194"/>
  <c r="I194"/>
  <c r="J108"/>
  <c r="J94"/>
  <c r="J29"/>
  <c r="E25"/>
  <c r="E23"/>
  <c r="H297"/>
  <c r="E218"/>
  <c r="E217"/>
  <c r="E203"/>
  <c r="I218"/>
  <c r="E135"/>
  <c r="E20"/>
  <c r="I29"/>
  <c r="E29"/>
  <c r="I108"/>
  <c r="H162"/>
  <c r="E45"/>
  <c r="E46"/>
  <c r="E47"/>
  <c r="E49"/>
  <c r="E136"/>
  <c r="E14"/>
  <c r="E15"/>
  <c r="E44"/>
  <c r="E134"/>
  <c r="E153"/>
  <c r="E171"/>
  <c r="E199"/>
  <c r="E200"/>
  <c r="E202"/>
  <c r="I291"/>
  <c r="H236"/>
  <c r="E231"/>
  <c r="H231"/>
  <c r="E249"/>
  <c r="E243"/>
  <c r="I236"/>
  <c r="J236"/>
  <c r="I231"/>
  <c r="K233"/>
  <c r="K232"/>
  <c r="E239"/>
  <c r="K234"/>
  <c r="K237"/>
  <c r="G235"/>
  <c r="H235"/>
  <c r="C243"/>
  <c r="I243"/>
  <c r="I235"/>
  <c r="J231"/>
  <c r="K231"/>
  <c r="E235"/>
  <c r="E240"/>
  <c r="K238"/>
  <c r="E210"/>
  <c r="K210"/>
  <c r="D197"/>
  <c r="K213"/>
  <c r="J170"/>
  <c r="K212"/>
  <c r="K211"/>
  <c r="C197"/>
  <c r="K199"/>
  <c r="H229"/>
  <c r="F186"/>
  <c r="I186"/>
  <c r="K188"/>
  <c r="K177"/>
  <c r="K202"/>
  <c r="I170"/>
  <c r="K172"/>
  <c r="K181"/>
  <c r="C79"/>
  <c r="I79"/>
  <c r="K164"/>
  <c r="K160"/>
  <c r="K96"/>
  <c r="K178"/>
  <c r="K156"/>
  <c r="K163"/>
  <c r="K159"/>
  <c r="K155"/>
  <c r="K167"/>
  <c r="K162"/>
  <c r="K158"/>
  <c r="K154"/>
  <c r="K161"/>
  <c r="K157"/>
  <c r="K176"/>
  <c r="J123"/>
  <c r="J128"/>
  <c r="D79"/>
  <c r="J79"/>
  <c r="H11"/>
  <c r="J124"/>
  <c r="C87"/>
  <c r="J99"/>
  <c r="J98"/>
  <c r="D87"/>
  <c r="J87"/>
  <c r="K97"/>
  <c r="K95"/>
  <c r="E95"/>
  <c r="K82"/>
  <c r="K90"/>
  <c r="K72"/>
  <c r="K63"/>
  <c r="K86"/>
  <c r="K84"/>
  <c r="H120"/>
  <c r="K58"/>
  <c r="K85"/>
  <c r="K83"/>
  <c r="I99"/>
  <c r="K171"/>
  <c r="K41"/>
  <c r="K52"/>
  <c r="I93"/>
  <c r="E85"/>
  <c r="I229"/>
  <c r="I226"/>
  <c r="K40"/>
  <c r="K69"/>
  <c r="K56"/>
  <c r="I74"/>
  <c r="E28"/>
  <c r="K53"/>
  <c r="K71"/>
  <c r="J74"/>
  <c r="K208"/>
  <c r="K126"/>
  <c r="K57"/>
  <c r="K77"/>
  <c r="J75"/>
  <c r="K76"/>
  <c r="H74"/>
  <c r="H75"/>
  <c r="I75"/>
  <c r="K75"/>
  <c r="C59"/>
  <c r="I59"/>
  <c r="D59"/>
  <c r="I120"/>
  <c r="E222"/>
  <c r="K249"/>
  <c r="K73"/>
  <c r="E70"/>
  <c r="J70"/>
  <c r="K70"/>
  <c r="K68"/>
  <c r="K67"/>
  <c r="K66"/>
  <c r="K65"/>
  <c r="K64"/>
  <c r="K62"/>
  <c r="K61"/>
  <c r="K60"/>
  <c r="E60"/>
  <c r="G106"/>
  <c r="G78"/>
  <c r="K55"/>
  <c r="E53"/>
  <c r="F298"/>
  <c r="I298"/>
  <c r="K209"/>
  <c r="K51"/>
  <c r="K54"/>
  <c r="I275"/>
  <c r="J317"/>
  <c r="E195"/>
  <c r="K43"/>
  <c r="I39"/>
  <c r="E51"/>
  <c r="C50"/>
  <c r="I50"/>
  <c r="K228"/>
  <c r="D219"/>
  <c r="J219"/>
  <c r="D50"/>
  <c r="J50"/>
  <c r="K214"/>
  <c r="J300"/>
  <c r="C35"/>
  <c r="I35"/>
  <c r="E170"/>
  <c r="H219"/>
  <c r="K44"/>
  <c r="H107"/>
  <c r="I13"/>
  <c r="I124"/>
  <c r="I123"/>
  <c r="K23"/>
  <c r="J309"/>
  <c r="J112"/>
  <c r="H170"/>
  <c r="E206"/>
  <c r="E229"/>
  <c r="E39"/>
  <c r="C226"/>
  <c r="C132"/>
  <c r="C131"/>
  <c r="K42"/>
  <c r="K166"/>
  <c r="K153"/>
  <c r="C106"/>
  <c r="K31"/>
  <c r="J229"/>
  <c r="D35"/>
  <c r="J35"/>
  <c r="K194"/>
  <c r="K220"/>
  <c r="J302"/>
  <c r="K125"/>
  <c r="D294"/>
  <c r="D314"/>
  <c r="J314"/>
  <c r="K146"/>
  <c r="K134"/>
  <c r="E144"/>
  <c r="E42"/>
  <c r="K108"/>
  <c r="K139"/>
  <c r="K216"/>
  <c r="F12"/>
  <c r="K184"/>
  <c r="K179"/>
  <c r="J287"/>
  <c r="I253"/>
  <c r="K250"/>
  <c r="I150"/>
  <c r="E190"/>
  <c r="I240"/>
  <c r="K242"/>
  <c r="E253"/>
  <c r="K221"/>
  <c r="I297"/>
  <c r="K136"/>
  <c r="K140"/>
  <c r="K127"/>
  <c r="E133"/>
  <c r="H123"/>
  <c r="K33"/>
  <c r="K151"/>
  <c r="K15"/>
  <c r="K109"/>
  <c r="K141"/>
  <c r="K230"/>
  <c r="J253"/>
  <c r="J28"/>
  <c r="K185"/>
  <c r="J39"/>
  <c r="K135"/>
  <c r="J222"/>
  <c r="K47"/>
  <c r="K187"/>
  <c r="K110"/>
  <c r="D312"/>
  <c r="J312"/>
  <c r="I112"/>
  <c r="K203"/>
  <c r="H174"/>
  <c r="G226"/>
  <c r="H226"/>
  <c r="G12"/>
  <c r="K100"/>
  <c r="K147"/>
  <c r="J243"/>
  <c r="I28"/>
  <c r="K254"/>
  <c r="K224"/>
  <c r="K25"/>
  <c r="J275"/>
  <c r="J240"/>
  <c r="E150"/>
  <c r="K190"/>
  <c r="J304"/>
  <c r="J133"/>
  <c r="J206"/>
  <c r="K206"/>
  <c r="D132"/>
  <c r="D131"/>
  <c r="K192"/>
  <c r="K196"/>
  <c r="K257"/>
  <c r="I307"/>
  <c r="K49"/>
  <c r="K46"/>
  <c r="K22"/>
  <c r="K149"/>
  <c r="K145"/>
  <c r="J186"/>
  <c r="F106"/>
  <c r="K32"/>
  <c r="J301"/>
  <c r="I107"/>
  <c r="K138"/>
  <c r="I290"/>
  <c r="K258"/>
  <c r="K193"/>
  <c r="F115"/>
  <c r="I115"/>
  <c r="K152"/>
  <c r="H204"/>
  <c r="K189"/>
  <c r="D307"/>
  <c r="D12"/>
  <c r="C12"/>
  <c r="K20"/>
  <c r="K14"/>
  <c r="K36"/>
  <c r="E36"/>
  <c r="E13"/>
  <c r="K18"/>
  <c r="J13"/>
  <c r="K29"/>
  <c r="J93"/>
  <c r="J225"/>
  <c r="K225"/>
  <c r="E225"/>
  <c r="G119"/>
  <c r="J119"/>
  <c r="C98"/>
  <c r="I144"/>
  <c r="J144"/>
  <c r="J150"/>
  <c r="K223"/>
  <c r="J227"/>
  <c r="D226"/>
  <c r="F87"/>
  <c r="H150"/>
  <c r="K183"/>
  <c r="C219"/>
  <c r="I222"/>
  <c r="E88"/>
  <c r="J198"/>
  <c r="K198"/>
  <c r="E198"/>
  <c r="K142"/>
  <c r="I133"/>
  <c r="K122"/>
  <c r="G298"/>
  <c r="G297"/>
  <c r="J204"/>
  <c r="E204"/>
  <c r="J278"/>
  <c r="D297"/>
  <c r="J297"/>
  <c r="K45"/>
  <c r="D106"/>
  <c r="K17"/>
  <c r="D298"/>
  <c r="J279"/>
  <c r="K205"/>
  <c r="K207"/>
  <c r="K34"/>
  <c r="J148"/>
  <c r="K148"/>
  <c r="E148"/>
  <c r="J182"/>
  <c r="K173"/>
  <c r="F197"/>
  <c r="I204"/>
  <c r="I278"/>
  <c r="J107"/>
  <c r="J215"/>
  <c r="K215"/>
  <c r="E215"/>
  <c r="K30"/>
  <c r="J239"/>
  <c r="G307"/>
  <c r="J235"/>
  <c r="K236"/>
  <c r="K235"/>
  <c r="C252"/>
  <c r="D252"/>
  <c r="G252"/>
  <c r="G259"/>
  <c r="F252"/>
  <c r="F259"/>
  <c r="K35"/>
  <c r="I87"/>
  <c r="J175"/>
  <c r="I175"/>
  <c r="K186"/>
  <c r="E87"/>
  <c r="E50"/>
  <c r="C11"/>
  <c r="J12"/>
  <c r="J11"/>
  <c r="D11"/>
  <c r="E131"/>
  <c r="I98"/>
  <c r="K98"/>
  <c r="C78"/>
  <c r="K74"/>
  <c r="K229"/>
  <c r="H106"/>
  <c r="K120"/>
  <c r="E35"/>
  <c r="E226"/>
  <c r="K91"/>
  <c r="K88"/>
  <c r="K13"/>
  <c r="I12"/>
  <c r="I11"/>
  <c r="E59"/>
  <c r="J59"/>
  <c r="K59"/>
  <c r="K222"/>
  <c r="K239"/>
  <c r="K79"/>
  <c r="K240"/>
  <c r="K297"/>
  <c r="I106"/>
  <c r="K243"/>
  <c r="K150"/>
  <c r="K39"/>
  <c r="K28"/>
  <c r="J298"/>
  <c r="K99"/>
  <c r="E12"/>
  <c r="J226"/>
  <c r="K226"/>
  <c r="K123"/>
  <c r="J294"/>
  <c r="K170"/>
  <c r="D310"/>
  <c r="D308"/>
  <c r="J308"/>
  <c r="K124"/>
  <c r="K253"/>
  <c r="J132"/>
  <c r="J131"/>
  <c r="K50"/>
  <c r="E132"/>
  <c r="E186"/>
  <c r="K144"/>
  <c r="K107"/>
  <c r="J106"/>
  <c r="F78"/>
  <c r="F130"/>
  <c r="F168"/>
  <c r="J307"/>
  <c r="E197"/>
  <c r="J197"/>
  <c r="E79"/>
  <c r="D78"/>
  <c r="K119"/>
  <c r="H119"/>
  <c r="G115"/>
  <c r="J115"/>
  <c r="E174"/>
  <c r="K174"/>
  <c r="K133"/>
  <c r="I132"/>
  <c r="I131"/>
  <c r="I197"/>
  <c r="H197"/>
  <c r="K182"/>
  <c r="C259"/>
  <c r="K204"/>
  <c r="I219"/>
  <c r="K219"/>
  <c r="E219"/>
  <c r="G318"/>
  <c r="J318"/>
  <c r="J303"/>
  <c r="K175"/>
  <c r="C130"/>
  <c r="C168"/>
  <c r="I168"/>
  <c r="K12"/>
  <c r="G130"/>
  <c r="I78"/>
  <c r="E11"/>
  <c r="K106"/>
  <c r="J78"/>
  <c r="I130"/>
  <c r="J310"/>
  <c r="K87"/>
  <c r="I259"/>
  <c r="H259"/>
  <c r="K115"/>
  <c r="K131"/>
  <c r="K132"/>
  <c r="K197"/>
  <c r="E252"/>
  <c r="D259"/>
  <c r="E259"/>
  <c r="K11"/>
  <c r="H252"/>
  <c r="E78"/>
  <c r="D130"/>
  <c r="K78"/>
  <c r="J130"/>
  <c r="K130"/>
  <c r="J259"/>
  <c r="K259"/>
  <c r="K252"/>
  <c r="G168"/>
  <c r="H168"/>
  <c r="H130"/>
  <c r="E130"/>
  <c r="D168"/>
  <c r="J168"/>
  <c r="K168"/>
  <c r="E168"/>
</calcChain>
</file>

<file path=xl/sharedStrings.xml><?xml version="1.0" encoding="utf-8"?>
<sst xmlns="http://schemas.openxmlformats.org/spreadsheetml/2006/main" count="409" uniqueCount="366">
  <si>
    <t>Відсотки за користування довгостроковим кредитом, що надається з місцевих бюджетів молодим сім"ям та одиноким молодим громадянам на будівництво (реконструкцію) та придбання житла</t>
  </si>
  <si>
    <t>205000*</t>
  </si>
  <si>
    <t>602300*</t>
  </si>
  <si>
    <t>602304*</t>
  </si>
  <si>
    <t>200000*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</si>
  <si>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</si>
  <si>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</si>
  <si>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</si>
  <si>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</si>
  <si>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Міжбюджетні трансферти</t>
  </si>
  <si>
    <t>Плата за ліцензії</t>
  </si>
  <si>
    <t>Частина чистого прибутку (доходу)  комунальних унітарних підприємств та їх об"єднань,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</si>
  <si>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</si>
  <si>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затверджено розписом на рік з урахуванням змін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</si>
  <si>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</si>
  <si>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Платежі за користуванням надрами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</si>
  <si>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</si>
  <si>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Субвенція з державного бюджету місцевим бюджетам на здійснення заходів щодо соціально-економічного розвитку регіонів за напрямом, які закріплені за Міністерством регіонального розвитку та будівництва України</t>
  </si>
  <si>
    <t>Надходження коштів з рахунків виборчих фондів</t>
  </si>
  <si>
    <t>Субвенція з державного бюджету місцевим бюджетам на придбання витратних матеріалів та медичного обладнання для закладів охорони здоров"я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</si>
  <si>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зв"язку із закінченням строку повноважень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</si>
  <si>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</si>
  <si>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</si>
  <si>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</si>
  <si>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</si>
  <si>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</si>
  <si>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</si>
  <si>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</si>
  <si>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Дотації з державного бюджету місцевим бюджетам</t>
  </si>
  <si>
    <t>Субвенції з державного бюджету місцевим бюджетам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</si>
  <si>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</si>
  <si>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</si>
  <si>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0180</t>
  </si>
  <si>
    <t>Інша діяльність у сфері державного управління</t>
  </si>
  <si>
    <t>3242</t>
  </si>
  <si>
    <t>Інші заклади та заходи</t>
  </si>
  <si>
    <t>Інші заходи у сфері соціального захисту і соціального забезпечення</t>
  </si>
  <si>
    <t>Інші програми та заходи у сфері освіти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</si>
  <si>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</si>
  <si>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</si>
  <si>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</si>
  <si>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Програми і централізовані заходи у галузі охорони здоров`я</t>
  </si>
  <si>
    <t>Централізовані заходи з лікування хворих на цукровий та нецукровий діабет</t>
  </si>
  <si>
    <t>Централізовані заходи з лікування онкологічних хворих</t>
  </si>
  <si>
    <t>Відшкодування вартості лікарських засобів для лікування окремих захворювань</t>
  </si>
  <si>
    <t>2140</t>
  </si>
  <si>
    <t>2142</t>
  </si>
  <si>
    <t>2144</t>
  </si>
  <si>
    <t>2145</t>
  </si>
  <si>
    <t>2146</t>
  </si>
  <si>
    <t>Інші програми, заклади та заходи у сфері охорони здоров`я</t>
  </si>
  <si>
    <t>Інші програми та заходи у сфері охорони здоров`я</t>
  </si>
  <si>
    <t>2152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</si>
  <si>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</si>
  <si>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</si>
  <si>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</si>
  <si>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</si>
  <si>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3030</t>
  </si>
  <si>
    <t>3031</t>
  </si>
  <si>
    <t>3032</t>
  </si>
  <si>
    <t>3035</t>
  </si>
  <si>
    <t>Пільгове медичне обслуговування осіб, які постраждали внаслідок Чорнобильської катастрофи</t>
  </si>
  <si>
    <t>3050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</si>
  <si>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</si>
  <si>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</si>
  <si>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</si>
  <si>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</si>
  <si>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3160</t>
  </si>
  <si>
    <t>3190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</si>
  <si>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</si>
  <si>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Соціальний захист ветеранів війни та праці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</si>
  <si>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</si>
  <si>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</si>
  <si>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3191</t>
  </si>
  <si>
    <t>3192</t>
  </si>
  <si>
    <t>3210</t>
  </si>
  <si>
    <t>Державна соціальна допомога інвалідам з дитинства та дітям інвалідам</t>
  </si>
  <si>
    <t>091300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</si>
  <si>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</si>
  <si>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</si>
  <si>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</si>
  <si>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>Багатопрофільна стаціонарна медична допомога населенню</t>
  </si>
  <si>
    <t>Первинна медична допомога населенню</t>
  </si>
  <si>
    <t>Освіта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</si>
  <si>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</si>
  <si>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 дитячо-юнацьких спортивних шкіл</t>
  </si>
  <si>
    <t>Кошти від продажу землі і капітальних активів</t>
  </si>
  <si>
    <t>Кошти від продажу земельних ділянок несільськогосподарського призначення до розмежування земель державної і комунальної власності (крім земельних ділянок несільськогосподарського призначення, що перебувають у державній власності, на яких розташовані об"єкти, які підлягають приватизації, та земельних ділянок, які знаходяться на території Автономної Республіки крим)</t>
  </si>
  <si>
    <t xml:space="preserve">Додаткова дотація з державного бюджету </t>
  </si>
  <si>
    <t>Додаткова дотація з державного бюджету місцевим бюджетам на забезпечення виплат, пов"язаних із підпищенням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</si>
  <si>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 xml:space="preserve">Надходження коштів від продажу основного капіталу </t>
  </si>
  <si>
    <t xml:space="preserve">Надходження коштів від </t>
  </si>
  <si>
    <t xml:space="preserve">Кошти від реалізації безхазяйного майна , знахідок , спадкового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</si>
  <si>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</si>
  <si>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</si>
  <si>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</si>
  <si>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</si>
  <si>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придбання медикаментів для забезпечення швидкої медичної допомоги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</si>
  <si>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</si>
  <si>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працівникам бюджетних установ</t>
  </si>
  <si>
    <t>Кошти, шо передаються із загального фонду бюджету до бюджету розвитку (спеціального фонду)</t>
  </si>
  <si>
    <t>Кошти, отримані від надання учасниками процедури закупівель забезпечення їх пропозиції конкурсних торгів, які не підлягають поверненню цим учасникам, у випадках, передбачених Законом України `Про здійснення державних закупівель`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</si>
  <si>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</si>
  <si>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205340*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</si>
  <si>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</si>
  <si>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</si>
  <si>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Стабілізаційна дотація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</si>
  <si>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</si>
  <si>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</si>
  <si>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</si>
  <si>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0100</t>
  </si>
  <si>
    <t>2000</t>
  </si>
  <si>
    <t>2010</t>
  </si>
  <si>
    <t>4000</t>
  </si>
  <si>
    <t>4060</t>
  </si>
  <si>
    <t>5011</t>
  </si>
  <si>
    <t>5031</t>
  </si>
  <si>
    <t>8000</t>
  </si>
  <si>
    <t>5000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</si>
  <si>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</si>
  <si>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</si>
  <si>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3000</t>
  </si>
  <si>
    <t>1000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</si>
  <si>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</si>
  <si>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</si>
  <si>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</si>
  <si>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</si>
  <si>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</si>
  <si>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</si>
  <si>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</si>
  <si>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</si>
  <si>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</si>
  <si>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</si>
  <si>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власність</t>
  </si>
  <si>
    <t xml:space="preserve">Кошти від продажу землі </t>
  </si>
  <si>
    <t xml:space="preserve">Доходи від  власності та підприємницької діяльності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</si>
  <si>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</si>
  <si>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</si>
  <si>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</si>
  <si>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управлiння</t>
  </si>
  <si>
    <t>Кошти, що передаються із загального фонду бюджету до бюджету розвитку (спеціального фонду)</t>
  </si>
  <si>
    <t>Соцiальний захист та соцiальне забезпечення</t>
  </si>
  <si>
    <t>Житлово-комунальне господарство</t>
  </si>
  <si>
    <t>100000</t>
  </si>
  <si>
    <t>Культура i мистецтво</t>
  </si>
  <si>
    <t>Засоби масової iнформацiї</t>
  </si>
  <si>
    <t>Фiзична культура i спорт</t>
  </si>
  <si>
    <t>Будiвництво</t>
  </si>
  <si>
    <t>Видатки, не вiднесенi до основних груп</t>
  </si>
  <si>
    <t>Загальний фонд</t>
  </si>
  <si>
    <t>Спеціальний фонд</t>
  </si>
  <si>
    <t>Неподаткові надходження</t>
  </si>
  <si>
    <t>Доходи від операцій з капіталом</t>
  </si>
  <si>
    <t xml:space="preserve">Разом доходів </t>
  </si>
  <si>
    <t>Офіційні трансферти</t>
  </si>
  <si>
    <t xml:space="preserve">виконано з початку року </t>
  </si>
  <si>
    <t xml:space="preserve">Найменування </t>
  </si>
  <si>
    <t>Всього доходів</t>
  </si>
  <si>
    <t>Надання допомоги у вирішенні житлових питань</t>
  </si>
  <si>
    <t>Разом видатків</t>
  </si>
  <si>
    <t>Податок на прибуток підприємств</t>
  </si>
  <si>
    <t>Резервний фонд</t>
  </si>
  <si>
    <t>120000</t>
  </si>
  <si>
    <t>Цільові фонди</t>
  </si>
  <si>
    <t>Податкові надходження:</t>
  </si>
  <si>
    <t>10000000</t>
  </si>
  <si>
    <t>Податки на власність</t>
  </si>
  <si>
    <t>Від органів державного управління</t>
  </si>
  <si>
    <t>Інші надходження</t>
  </si>
  <si>
    <t>Надходження коштів від відшкодування втрат сільськогосподарського і лісогосподарського виробництва</t>
  </si>
  <si>
    <t>Всього видатків</t>
  </si>
  <si>
    <t>Охорона здоров'я</t>
  </si>
  <si>
    <t>КРЕДИТУВАННЯ</t>
  </si>
  <si>
    <t>Разом  по кредитуванню</t>
  </si>
  <si>
    <t>Код бюджетної класифікації</t>
  </si>
  <si>
    <t>На початок періоду</t>
  </si>
  <si>
    <t>На кінець періоду</t>
  </si>
  <si>
    <t>Зміни обсягів депозитів і цінних паперів, що використовуються для управління ліквідністю</t>
  </si>
  <si>
    <t>Розміщення коштів на депозитах або придбання цінних паперів</t>
  </si>
  <si>
    <t>Повернення коштів з депозитів або пред'явлення цінних паперів</t>
  </si>
  <si>
    <t xml:space="preserve">процент виконання   </t>
  </si>
  <si>
    <t>Податок з доходів фізичних осіб від інших видів діяльності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</si>
  <si>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</si>
  <si>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(громадян)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</si>
  <si>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</si>
  <si>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</si>
  <si>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</si>
  <si>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</si>
  <si>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</si>
  <si>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Плата за ліцензії на право роздрібної торгівлі алкогольними напоями та тютюновими виробами</t>
  </si>
  <si>
    <t xml:space="preserve">Власні надходження бюджетних установ </t>
  </si>
  <si>
    <t>Плата за оренду майна бюджетних установ</t>
  </si>
  <si>
    <t>Інші джерела власних надходжень бюджетних установ</t>
  </si>
  <si>
    <t xml:space="preserve">Збір за забруднення навколишнього  природного середовища 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</si>
  <si>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</si>
  <si>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</si>
  <si>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Благодійні внески, гранти та дарунки, отримані бюджетними установами</t>
  </si>
  <si>
    <t>Плата за видачу ліцензій та сертифікатів</t>
  </si>
  <si>
    <t>Надходження від розміщення в установах банків тимчасово вільних бюджетних коштів</t>
  </si>
  <si>
    <t>Внутрішнє фінансування*</t>
  </si>
  <si>
    <t>Внутрішнє фінансування**</t>
  </si>
  <si>
    <t>Фінансування за рахунок єдиного казначейського рахунку*</t>
  </si>
  <si>
    <t>Інші розрахунки*</t>
  </si>
  <si>
    <t>Інші розрахунки**</t>
  </si>
  <si>
    <t>Фінансування за активними операціями*</t>
  </si>
  <si>
    <t>Фінансування за активними операціями**</t>
  </si>
  <si>
    <t>Зміни обсягів готівкових коштів*</t>
  </si>
  <si>
    <t>Зміни обсягів готівкових коштів**</t>
  </si>
  <si>
    <t xml:space="preserve">Податок з власників водних транспортних засобів </t>
  </si>
  <si>
    <t xml:space="preserve">Дивіденди, нараховані на акції (частки, паї) господарських товариств, що є у власності відповідної територіальної громади </t>
  </si>
  <si>
    <t>Плата за користування  надрами  місцевого значення</t>
  </si>
  <si>
    <t>Кошти, що отримуються бюджетними установами від реалізації майна</t>
  </si>
  <si>
    <t>Фіксований податок на доходи фізичних осіб від зайняття підприємницькою діяльністю</t>
  </si>
  <si>
    <t>Податок з доходів фізичних осіб від продажу рухомого майна та надання рухомого майна в оренду (суборенду)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</si>
  <si>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</si>
  <si>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Разом коштів, отриманих з усіх джерел фінансування бюджету за типом кредитора*</t>
  </si>
  <si>
    <t>Разом коштів, отриманих з усіх джерел фінансування бюджету за типом кредитора**</t>
  </si>
  <si>
    <t>Одержано</t>
  </si>
  <si>
    <t>Повернено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</si>
  <si>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</si>
  <si>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Податок з власників наземних транспортних засобів та інших самохідних машин і механізмів</t>
  </si>
  <si>
    <t>грн.</t>
  </si>
  <si>
    <t>Адміністративний збір за проведення  державної  реєстрації юридичних осіб та фізичних очіб - підприємців та громадських формувань</t>
  </si>
  <si>
    <t>Програми і централізовані заходи боротьби з туберкульозом</t>
  </si>
  <si>
    <t>Організація та проведення громадських робіт</t>
  </si>
  <si>
    <t>3240</t>
  </si>
  <si>
    <t>Реалізація заходів щодо інвестиційного розвитку території</t>
  </si>
  <si>
    <t>Будівництво та придбання житла для окремих категорій населення</t>
  </si>
  <si>
    <t>Проведення заходів з нетрадиційних видів спорту і масових заходів з фізичної культури</t>
  </si>
  <si>
    <t>Реструктурована сума заборгованості плати за землю</t>
  </si>
  <si>
    <t>3120</t>
  </si>
  <si>
    <t>3121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</si>
  <si>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</si>
  <si>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</si>
  <si>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</si>
  <si>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</si>
  <si>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</si>
  <si>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</si>
  <si>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</si>
  <si>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4030</t>
  </si>
  <si>
    <t>4080</t>
  </si>
  <si>
    <t>4081</t>
  </si>
  <si>
    <t>4082</t>
  </si>
  <si>
    <t>5010</t>
  </si>
  <si>
    <t>5030</t>
  </si>
  <si>
    <t>Проведення спортивної роботи в регіоні</t>
  </si>
  <si>
    <t>8700</t>
  </si>
  <si>
    <t>Субвенція з місцевого бюджету державному бюджету на виконання програм соціально-економічного розвитку регіонів</t>
  </si>
  <si>
    <t>Кредитування бюджету</t>
  </si>
  <si>
    <t>Надання внутрішніх кредитів</t>
  </si>
  <si>
    <t>Надання інших внутрішніх кредитів</t>
  </si>
  <si>
    <t>Повернення внутрішніх кредитів</t>
  </si>
  <si>
    <t>Повернення інших внутрішніх кредитів</t>
  </si>
  <si>
    <t>Довгострокові кредити індивідуальним забудовникам житла на селі та їх повернення</t>
  </si>
  <si>
    <t>Внутрішнє кредитування</t>
  </si>
  <si>
    <t>Разом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</si>
  <si>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</si>
  <si>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</si>
  <si>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</si>
  <si>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</si>
  <si>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</si>
  <si>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Економічна діяльність</t>
  </si>
  <si>
    <t>7000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</si>
  <si>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</si>
  <si>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</si>
  <si>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</si>
  <si>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</si>
  <si>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</si>
  <si>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Н. Суботенко</t>
  </si>
  <si>
    <t xml:space="preserve">І. ДОХОДИ </t>
  </si>
  <si>
    <t xml:space="preserve">ІІ.  ВИДАТКИ </t>
  </si>
  <si>
    <t>3033</t>
  </si>
  <si>
    <t>Компенсаційні виплати на пільговий проїзд автомобільним транспортом окремим категоріям громадян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</si>
  <si>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</si>
  <si>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</si>
  <si>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ІІІ. ФІНАНСУВАННЯ</t>
  </si>
  <si>
    <t>Субвенція з місцевого бюджету на співфінансування інвестиційних проектів</t>
  </si>
  <si>
    <t>Дефіцит (-)/ профіцит (+)*</t>
  </si>
  <si>
    <t>Дефіцит (-)/ профіцит (+)**</t>
  </si>
  <si>
    <t xml:space="preserve">                    Звіт про виконання бюджету Андрушівської міської територіальної громади за І квартал 2021 року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</si>
  <si>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</si>
  <si>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</si>
  <si>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</si>
  <si>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</si>
  <si>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</si>
  <si>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</si>
  <si>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</si>
  <si>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</si>
  <si>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</si>
  <si>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</si>
  <si>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</si>
  <si>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</si>
  <si>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</si>
  <si>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</si>
  <si>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</si>
  <si>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</si>
  <si>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</si>
  <si>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</si>
  <si>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</si>
  <si>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</si>
  <si>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</si>
  <si>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</si>
  <si>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</si>
  <si>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</si>
  <si>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</si>
  <si>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</si>
  <si>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</si>
  <si>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</si>
  <si>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</si>
  <si>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18011100</t>
  </si>
  <si>
    <t>18050000</t>
  </si>
  <si>
    <t>18050300</t>
  </si>
  <si>
    <t>18050400</t>
  </si>
  <si>
    <t>18050500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</si>
  <si>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</si>
  <si>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</si>
  <si>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</si>
  <si>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</si>
  <si>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19000000</t>
  </si>
  <si>
    <t>19010000</t>
  </si>
  <si>
    <t>19010100</t>
  </si>
  <si>
    <t>19010300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</si>
  <si>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</si>
  <si>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</si>
  <si>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21080000</t>
  </si>
  <si>
    <t>21081500</t>
  </si>
  <si>
    <t>Плата за надання інших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</si>
  <si>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</si>
  <si>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</si>
  <si>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</si>
  <si>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</si>
  <si>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22090000</t>
  </si>
  <si>
    <t>22090100</t>
  </si>
  <si>
    <t>22090400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</si>
  <si>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</si>
  <si>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</si>
  <si>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</si>
  <si>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</si>
  <si>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</si>
  <si>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</si>
  <si>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</si>
  <si>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позашкільними освіти, заходи із позашкільної роботи з дітьми</t>
  </si>
  <si>
    <t>1070</t>
  </si>
  <si>
    <t>Надання спеціальної освіти мистецькими школами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</si>
  <si>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</si>
  <si>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</si>
  <si>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</si>
  <si>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</si>
  <si>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благоустрою населених пунктів</t>
  </si>
  <si>
    <t>6000</t>
  </si>
  <si>
    <t>6013</t>
  </si>
  <si>
    <t>Забезпечення діяльності водопровідно-каналізаційного господарства</t>
  </si>
  <si>
    <t>Утримання та ефективна експлуатація об’єктів житлово-комунального господарства</t>
  </si>
  <si>
    <t>6010</t>
  </si>
  <si>
    <t>Резервний фонд місцевого бюджету</t>
  </si>
  <si>
    <t xml:space="preserve">Охорона навколишнього природного середовища </t>
  </si>
  <si>
    <t>8300</t>
  </si>
  <si>
    <t>8310</t>
  </si>
  <si>
    <t>8311</t>
  </si>
  <si>
    <t>8312</t>
  </si>
  <si>
    <t>8313</t>
  </si>
  <si>
    <t>Запобігання та ліквідація забруднення навколишнього природного середовища</t>
  </si>
  <si>
    <t>Охорона та раціональне використання природних ресурсів</t>
  </si>
  <si>
    <t>Утилізація відходів</t>
  </si>
  <si>
    <t>Ліквідація іншого забруднення навколишнього природного середовища</t>
  </si>
  <si>
    <t>Начальник управління фінансів</t>
  </si>
</sst>
</file>

<file path=xl/styles.xml><?xml version="1.0" encoding="utf-8"?>
<styleSheet xmlns="http://schemas.openxmlformats.org/spreadsheetml/2006/main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000000"/>
    <numFmt numFmtId="167" formatCode="0.0"/>
    <numFmt numFmtId="168" formatCode="#,##0.0"/>
    <numFmt numFmtId="169" formatCode="0.000"/>
    <numFmt numFmtId="170" formatCode="#,##0.00;[Red]#,##0.00"/>
    <numFmt numFmtId="171" formatCode="#,##0.00_ ;\-#,##0.00\ "/>
    <numFmt numFmtId="172" formatCode="#0.00"/>
  </numFmts>
  <fonts count="4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</font>
    <font>
      <b/>
      <sz val="13"/>
      <name val="Times New Roman"/>
      <family val="1"/>
      <charset val="204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3"/>
      <name val="Arial Cyr"/>
      <charset val="204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1">
      <protection locked="0"/>
    </xf>
    <xf numFmtId="0" fontId="19" fillId="0" borderId="0">
      <protection locked="0"/>
    </xf>
    <xf numFmtId="0" fontId="19" fillId="0" borderId="0">
      <protection locked="0"/>
    </xf>
    <xf numFmtId="0" fontId="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>
      <protection locked="0"/>
    </xf>
  </cellStyleXfs>
  <cellXfs count="177">
    <xf numFmtId="0" fontId="0" fillId="0" borderId="0" xfId="0"/>
    <xf numFmtId="0" fontId="11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169" fontId="9" fillId="0" borderId="2" xfId="0" applyNumberFormat="1" applyFont="1" applyFill="1" applyBorder="1" applyAlignment="1" applyProtection="1">
      <alignment horizontal="right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8" fillId="0" borderId="0" xfId="0" applyFont="1" applyFill="1" applyProtection="1"/>
    <xf numFmtId="0" fontId="5" fillId="0" borderId="2" xfId="7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Continuous"/>
    </xf>
    <xf numFmtId="167" fontId="9" fillId="0" borderId="2" xfId="0" applyNumberFormat="1" applyFont="1" applyFill="1" applyBorder="1" applyAlignment="1" applyProtection="1">
      <alignment horizontal="right"/>
    </xf>
    <xf numFmtId="0" fontId="5" fillId="0" borderId="2" xfId="7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vertical="center"/>
    </xf>
    <xf numFmtId="3" fontId="9" fillId="0" borderId="0" xfId="0" applyNumberFormat="1" applyFont="1" applyFill="1" applyProtection="1"/>
    <xf numFmtId="0" fontId="14" fillId="0" borderId="0" xfId="0" applyFont="1" applyFill="1" applyAlignment="1" applyProtection="1">
      <alignment horizontal="left"/>
    </xf>
    <xf numFmtId="0" fontId="15" fillId="0" borderId="0" xfId="0" applyFont="1" applyBorder="1"/>
    <xf numFmtId="0" fontId="22" fillId="0" borderId="2" xfId="7" applyFont="1" applyFill="1" applyBorder="1" applyAlignment="1" applyProtection="1">
      <alignment horizontal="center" vertical="center" wrapText="1"/>
    </xf>
    <xf numFmtId="0" fontId="15" fillId="0" borderId="0" xfId="0" applyFont="1" applyFill="1" applyAlignment="1"/>
    <xf numFmtId="2" fontId="14" fillId="0" borderId="0" xfId="0" applyNumberFormat="1" applyFont="1" applyFill="1" applyBorder="1" applyAlignment="1" applyProtection="1">
      <alignment horizontal="right"/>
    </xf>
    <xf numFmtId="0" fontId="17" fillId="0" borderId="0" xfId="0" applyFont="1" applyFill="1" applyProtection="1"/>
    <xf numFmtId="0" fontId="9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69" fontId="9" fillId="2" borderId="2" xfId="0" applyNumberFormat="1" applyFont="1" applyFill="1" applyBorder="1" applyAlignment="1" applyProtection="1">
      <alignment horizontal="right"/>
    </xf>
    <xf numFmtId="167" fontId="4" fillId="2" borderId="0" xfId="0" applyNumberFormat="1" applyFont="1" applyFill="1" applyBorder="1"/>
    <xf numFmtId="168" fontId="24" fillId="0" borderId="2" xfId="0" applyNumberFormat="1" applyFont="1" applyFill="1" applyBorder="1" applyAlignment="1" applyProtection="1">
      <alignment horizontal="center" vertical="center" wrapText="1"/>
    </xf>
    <xf numFmtId="168" fontId="20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7" applyFont="1" applyFill="1" applyBorder="1" applyAlignment="1" applyProtection="1">
      <alignment horizontal="center" vertical="center"/>
    </xf>
    <xf numFmtId="49" fontId="20" fillId="0" borderId="2" xfId="7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170" fontId="20" fillId="0" borderId="2" xfId="0" applyNumberFormat="1" applyFont="1" applyFill="1" applyBorder="1" applyAlignment="1" applyProtection="1">
      <alignment horizontal="center" vertical="center"/>
    </xf>
    <xf numFmtId="170" fontId="28" fillId="0" borderId="2" xfId="0" applyNumberFormat="1" applyFont="1" applyFill="1" applyBorder="1" applyAlignment="1" applyProtection="1">
      <alignment horizontal="center" vertical="center"/>
    </xf>
    <xf numFmtId="170" fontId="25" fillId="2" borderId="2" xfId="0" applyNumberFormat="1" applyFont="1" applyFill="1" applyBorder="1" applyAlignment="1" applyProtection="1">
      <alignment horizontal="center" vertical="center"/>
    </xf>
    <xf numFmtId="170" fontId="27" fillId="0" borderId="2" xfId="0" applyNumberFormat="1" applyFont="1" applyFill="1" applyBorder="1" applyAlignment="1" applyProtection="1">
      <alignment horizontal="center" vertical="center"/>
    </xf>
    <xf numFmtId="170" fontId="25" fillId="0" borderId="2" xfId="0" applyNumberFormat="1" applyFont="1" applyFill="1" applyBorder="1" applyAlignment="1" applyProtection="1">
      <alignment horizontal="center" vertical="center"/>
    </xf>
    <xf numFmtId="168" fontId="25" fillId="0" borderId="2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7" fontId="20" fillId="0" borderId="0" xfId="0" applyNumberFormat="1" applyFont="1" applyAlignment="1">
      <alignment horizontal="center"/>
    </xf>
    <xf numFmtId="4" fontId="20" fillId="0" borderId="2" xfId="0" applyNumberFormat="1" applyFont="1" applyFill="1" applyBorder="1" applyAlignment="1" applyProtection="1">
      <alignment horizontal="center" vertical="center"/>
    </xf>
    <xf numFmtId="4" fontId="25" fillId="2" borderId="2" xfId="0" applyNumberFormat="1" applyFont="1" applyFill="1" applyBorder="1" applyAlignment="1" applyProtection="1">
      <alignment horizontal="center" vertical="center"/>
    </xf>
    <xf numFmtId="4" fontId="28" fillId="0" borderId="2" xfId="0" applyNumberFormat="1" applyFont="1" applyFill="1" applyBorder="1" applyAlignment="1" applyProtection="1">
      <alignment horizontal="center" vertical="center"/>
    </xf>
    <xf numFmtId="49" fontId="23" fillId="0" borderId="2" xfId="0" applyNumberFormat="1" applyFont="1" applyFill="1" applyBorder="1" applyAlignment="1" applyProtection="1">
      <alignment horizontal="center" vertical="center"/>
    </xf>
    <xf numFmtId="170" fontId="24" fillId="0" borderId="2" xfId="0" applyNumberFormat="1" applyFont="1" applyFill="1" applyBorder="1" applyAlignment="1" applyProtection="1">
      <alignment horizontal="center" vertical="center"/>
    </xf>
    <xf numFmtId="170" fontId="24" fillId="2" borderId="2" xfId="0" applyNumberFormat="1" applyFont="1" applyFill="1" applyBorder="1" applyAlignment="1" applyProtection="1">
      <alignment horizontal="center" vertical="center"/>
    </xf>
    <xf numFmtId="168" fontId="24" fillId="0" borderId="2" xfId="0" applyNumberFormat="1" applyFont="1" applyFill="1" applyBorder="1" applyAlignment="1" applyProtection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</xf>
    <xf numFmtId="0" fontId="24" fillId="0" borderId="2" xfId="7" applyFont="1" applyFill="1" applyBorder="1" applyAlignment="1" applyProtection="1">
      <alignment horizontal="center" vertical="center"/>
    </xf>
    <xf numFmtId="168" fontId="20" fillId="0" borderId="2" xfId="0" applyNumberFormat="1" applyFont="1" applyFill="1" applyBorder="1" applyAlignment="1" applyProtection="1">
      <alignment horizontal="center" vertical="center"/>
    </xf>
    <xf numFmtId="1" fontId="23" fillId="0" borderId="2" xfId="0" applyNumberFormat="1" applyFont="1" applyFill="1" applyBorder="1" applyAlignment="1" applyProtection="1">
      <alignment horizontal="center" vertical="center"/>
      <protection hidden="1"/>
    </xf>
    <xf numFmtId="1" fontId="20" fillId="0" borderId="2" xfId="0" applyNumberFormat="1" applyFont="1" applyFill="1" applyBorder="1" applyAlignment="1" applyProtection="1">
      <alignment horizontal="center" vertical="center"/>
      <protection hidden="1"/>
    </xf>
    <xf numFmtId="170" fontId="20" fillId="2" borderId="2" xfId="0" applyNumberFormat="1" applyFont="1" applyFill="1" applyBorder="1" applyAlignment="1" applyProtection="1">
      <alignment horizontal="center" vertical="center"/>
    </xf>
    <xf numFmtId="4" fontId="24" fillId="0" borderId="2" xfId="0" applyNumberFormat="1" applyFont="1" applyFill="1" applyBorder="1" applyAlignment="1" applyProtection="1">
      <alignment horizontal="center" vertical="center"/>
    </xf>
    <xf numFmtId="0" fontId="20" fillId="0" borderId="2" xfId="7" applyFont="1" applyFill="1" applyBorder="1" applyAlignment="1" applyProtection="1">
      <alignment horizontal="center" vertical="center"/>
    </xf>
    <xf numFmtId="170" fontId="20" fillId="0" borderId="3" xfId="0" applyNumberFormat="1" applyFont="1" applyFill="1" applyBorder="1" applyAlignment="1" applyProtection="1">
      <alignment horizontal="center" vertical="center"/>
    </xf>
    <xf numFmtId="0" fontId="25" fillId="0" borderId="4" xfId="7" applyFont="1" applyFill="1" applyBorder="1" applyAlignment="1" applyProtection="1">
      <alignment horizontal="center" vertical="center"/>
    </xf>
    <xf numFmtId="170" fontId="20" fillId="0" borderId="2" xfId="0" applyNumberFormat="1" applyFont="1" applyFill="1" applyBorder="1" applyAlignment="1">
      <alignment horizontal="center" vertical="center" wrapText="1"/>
    </xf>
    <xf numFmtId="170" fontId="20" fillId="0" borderId="5" xfId="0" applyNumberFormat="1" applyFont="1" applyFill="1" applyBorder="1" applyAlignment="1">
      <alignment horizontal="center" vertical="center" wrapText="1"/>
    </xf>
    <xf numFmtId="170" fontId="20" fillId="0" borderId="5" xfId="0" applyNumberFormat="1" applyFont="1" applyFill="1" applyBorder="1" applyAlignment="1" applyProtection="1">
      <alignment horizontal="center" vertical="center"/>
    </xf>
    <xf numFmtId="170" fontId="25" fillId="0" borderId="5" xfId="0" applyNumberFormat="1" applyFont="1" applyFill="1" applyBorder="1" applyAlignment="1" applyProtection="1">
      <alignment horizontal="center" vertical="center"/>
    </xf>
    <xf numFmtId="166" fontId="26" fillId="0" borderId="2" xfId="0" applyNumberFormat="1" applyFont="1" applyFill="1" applyBorder="1" applyAlignment="1" applyProtection="1">
      <alignment horizontal="center" vertical="center"/>
      <protection hidden="1"/>
    </xf>
    <xf numFmtId="167" fontId="20" fillId="0" borderId="2" xfId="0" applyNumberFormat="1" applyFont="1" applyFill="1" applyBorder="1" applyAlignment="1" applyProtection="1">
      <alignment horizontal="center" vertical="center"/>
    </xf>
    <xf numFmtId="3" fontId="25" fillId="2" borderId="2" xfId="0" applyNumberFormat="1" applyFont="1" applyFill="1" applyBorder="1" applyAlignment="1" applyProtection="1">
      <alignment horizontal="center" vertical="center"/>
    </xf>
    <xf numFmtId="3" fontId="25" fillId="0" borderId="2" xfId="0" applyNumberFormat="1" applyFont="1" applyFill="1" applyBorder="1" applyAlignment="1" applyProtection="1">
      <alignment horizontal="center" vertical="center"/>
    </xf>
    <xf numFmtId="49" fontId="24" fillId="0" borderId="2" xfId="7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  <protection hidden="1"/>
    </xf>
    <xf numFmtId="1" fontId="24" fillId="0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71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/>
    </xf>
    <xf numFmtId="0" fontId="21" fillId="0" borderId="0" xfId="0" applyFont="1" applyBorder="1" applyAlignment="1">
      <alignment horizontal="center"/>
    </xf>
    <xf numFmtId="4" fontId="30" fillId="0" borderId="2" xfId="0" applyNumberFormat="1" applyFont="1" applyFill="1" applyBorder="1" applyAlignment="1" applyProtection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</xf>
    <xf numFmtId="167" fontId="25" fillId="0" borderId="2" xfId="0" applyNumberFormat="1" applyFont="1" applyFill="1" applyBorder="1" applyAlignment="1" applyProtection="1">
      <alignment horizontal="center" vertical="center"/>
    </xf>
    <xf numFmtId="4" fontId="20" fillId="0" borderId="6" xfId="0" applyNumberFormat="1" applyFont="1" applyBorder="1" applyAlignment="1">
      <alignment horizontal="center" wrapText="1"/>
    </xf>
    <xf numFmtId="1" fontId="24" fillId="0" borderId="2" xfId="0" applyNumberFormat="1" applyFont="1" applyFill="1" applyBorder="1" applyAlignment="1" applyProtection="1">
      <alignment horizontal="center" vertical="center"/>
      <protection hidden="1"/>
    </xf>
    <xf numFmtId="4" fontId="32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/>
    <xf numFmtId="0" fontId="24" fillId="0" borderId="4" xfId="7" applyFont="1" applyFill="1" applyBorder="1" applyAlignment="1" applyProtection="1">
      <alignment horizontal="center" vertical="center"/>
    </xf>
    <xf numFmtId="1" fontId="3" fillId="0" borderId="2" xfId="0" quotePrefix="1" applyNumberFormat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4" fontId="4" fillId="0" borderId="2" xfId="0" quotePrefix="1" applyNumberFormat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wrapText="1"/>
      <protection hidden="1"/>
    </xf>
    <xf numFmtId="0" fontId="5" fillId="0" borderId="2" xfId="7" applyFont="1" applyFill="1" applyBorder="1" applyAlignment="1" applyProtection="1">
      <alignment horizontal="left" vertical="center" wrapText="1"/>
    </xf>
    <xf numFmtId="0" fontId="33" fillId="0" borderId="2" xfId="0" applyFont="1" applyBorder="1" applyAlignment="1">
      <alignment vertical="center"/>
    </xf>
    <xf numFmtId="0" fontId="15" fillId="0" borderId="2" xfId="7" applyFont="1" applyFill="1" applyBorder="1" applyAlignment="1" applyProtection="1">
      <alignment vertical="center" wrapText="1"/>
    </xf>
    <xf numFmtId="0" fontId="5" fillId="0" borderId="2" xfId="7" applyFont="1" applyFill="1" applyBorder="1" applyAlignment="1" applyProtection="1">
      <alignment wrapText="1"/>
    </xf>
    <xf numFmtId="0" fontId="15" fillId="0" borderId="2" xfId="7" applyFont="1" applyFill="1" applyBorder="1" applyAlignment="1" applyProtection="1">
      <alignment horizontal="left" vertical="center" wrapText="1"/>
    </xf>
    <xf numFmtId="0" fontId="15" fillId="0" borderId="2" xfId="7" applyFont="1" applyFill="1" applyBorder="1" applyAlignment="1" applyProtection="1">
      <alignment wrapText="1"/>
    </xf>
    <xf numFmtId="0" fontId="15" fillId="0" borderId="2" xfId="0" applyFont="1" applyBorder="1" applyAlignment="1">
      <alignment horizontal="justify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>
      <alignment wrapText="1"/>
    </xf>
    <xf numFmtId="0" fontId="15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1" fontId="15" fillId="0" borderId="2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justify" vertical="center" wrapText="1"/>
    </xf>
    <xf numFmtId="2" fontId="15" fillId="0" borderId="2" xfId="0" quotePrefix="1" applyNumberFormat="1" applyFont="1" applyBorder="1" applyAlignment="1">
      <alignment vertical="center" wrapText="1"/>
    </xf>
    <xf numFmtId="167" fontId="5" fillId="0" borderId="2" xfId="0" applyNumberFormat="1" applyFont="1" applyBorder="1" applyAlignment="1">
      <alignment horizontal="left" vertical="center" wrapText="1"/>
    </xf>
    <xf numFmtId="167" fontId="15" fillId="0" borderId="2" xfId="0" applyNumberFormat="1" applyFont="1" applyBorder="1" applyAlignment="1">
      <alignment horizontal="left" vertical="center" wrapText="1"/>
    </xf>
    <xf numFmtId="2" fontId="5" fillId="0" borderId="2" xfId="0" quotePrefix="1" applyNumberFormat="1" applyFont="1" applyBorder="1" applyAlignment="1">
      <alignment vertical="center" wrapText="1"/>
    </xf>
    <xf numFmtId="2" fontId="5" fillId="0" borderId="2" xfId="0" quotePrefix="1" applyNumberFormat="1" applyFont="1" applyBorder="1" applyAlignment="1">
      <alignment horizontal="left" vertical="center" wrapText="1"/>
    </xf>
    <xf numFmtId="0" fontId="34" fillId="0" borderId="2" xfId="0" applyFont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left" wrapText="1" shrinkToFit="1"/>
    </xf>
    <xf numFmtId="0" fontId="15" fillId="0" borderId="2" xfId="0" applyFont="1" applyBorder="1" applyAlignment="1">
      <alignment horizontal="left" wrapText="1"/>
    </xf>
    <xf numFmtId="0" fontId="5" fillId="0" borderId="2" xfId="7" applyFont="1" applyFill="1" applyBorder="1" applyAlignment="1" applyProtection="1">
      <alignment horizontal="left" wrapText="1"/>
    </xf>
    <xf numFmtId="0" fontId="36" fillId="0" borderId="2" xfId="0" applyFont="1" applyFill="1" applyBorder="1" applyAlignment="1">
      <alignment vertical="center" wrapText="1"/>
    </xf>
    <xf numFmtId="0" fontId="5" fillId="0" borderId="2" xfId="7" applyFont="1" applyFill="1" applyBorder="1" applyAlignment="1" applyProtection="1">
      <alignment vertical="center" wrapText="1"/>
    </xf>
    <xf numFmtId="0" fontId="37" fillId="0" borderId="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 applyProtection="1">
      <alignment horizontal="left" wrapText="1"/>
    </xf>
    <xf numFmtId="0" fontId="22" fillId="0" borderId="2" xfId="0" applyFont="1" applyFill="1" applyBorder="1" applyAlignment="1" applyProtection="1">
      <alignment horizontal="center" vertical="center" wrapText="1"/>
      <protection hidden="1"/>
    </xf>
    <xf numFmtId="0" fontId="22" fillId="0" borderId="2" xfId="7" applyFont="1" applyFill="1" applyBorder="1" applyAlignment="1" applyProtection="1">
      <alignment horizontal="center" wrapText="1"/>
    </xf>
    <xf numFmtId="170" fontId="20" fillId="3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2" fontId="15" fillId="0" borderId="2" xfId="0" quotePrefix="1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4" fontId="15" fillId="0" borderId="2" xfId="0" quotePrefix="1" applyNumberFormat="1" applyFont="1" applyFill="1" applyBorder="1" applyAlignment="1">
      <alignment vertical="center" wrapText="1"/>
    </xf>
    <xf numFmtId="0" fontId="22" fillId="0" borderId="2" xfId="0" applyFont="1" applyFill="1" applyBorder="1" applyAlignment="1" applyProtection="1">
      <alignment horizontal="left" vertical="center" wrapText="1"/>
      <protection hidden="1"/>
    </xf>
    <xf numFmtId="4" fontId="38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left" vertical="center" wrapText="1" shrinkToFit="1"/>
    </xf>
    <xf numFmtId="0" fontId="34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2" xfId="7" applyFont="1" applyFill="1" applyBorder="1" applyAlignment="1" applyProtection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top" wrapText="1"/>
    </xf>
    <xf numFmtId="0" fontId="33" fillId="0" borderId="2" xfId="7" applyFont="1" applyFill="1" applyBorder="1" applyAlignment="1" applyProtection="1">
      <alignment vertical="center" wrapText="1"/>
    </xf>
    <xf numFmtId="0" fontId="37" fillId="0" borderId="6" xfId="0" applyFont="1" applyBorder="1" applyAlignment="1">
      <alignment vertical="center" wrapText="1"/>
    </xf>
    <xf numFmtId="0" fontId="33" fillId="0" borderId="2" xfId="0" applyFont="1" applyBorder="1" applyAlignment="1">
      <alignment horizontal="left" vertical="center"/>
    </xf>
    <xf numFmtId="0" fontId="40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 wrapText="1"/>
    </xf>
    <xf numFmtId="170" fontId="24" fillId="2" borderId="2" xfId="0" applyNumberFormat="1" applyFont="1" applyFill="1" applyBorder="1" applyAlignment="1" applyProtection="1">
      <alignment horizontal="left" vertical="center"/>
    </xf>
    <xf numFmtId="0" fontId="40" fillId="0" borderId="6" xfId="0" applyFont="1" applyBorder="1" applyAlignment="1">
      <alignment horizontal="left" vertical="center" wrapText="1"/>
    </xf>
    <xf numFmtId="0" fontId="40" fillId="0" borderId="6" xfId="0" applyFont="1" applyBorder="1" applyAlignment="1">
      <alignment vertical="center" wrapText="1"/>
    </xf>
    <xf numFmtId="0" fontId="34" fillId="0" borderId="6" xfId="0" applyFont="1" applyBorder="1" applyAlignment="1">
      <alignment vertical="top" wrapText="1"/>
    </xf>
    <xf numFmtId="0" fontId="36" fillId="0" borderId="6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172" fontId="15" fillId="0" borderId="6" xfId="0" applyNumberFormat="1" applyFont="1" applyBorder="1" applyAlignment="1">
      <alignment wrapText="1"/>
    </xf>
    <xf numFmtId="172" fontId="15" fillId="0" borderId="6" xfId="0" applyNumberFormat="1" applyFont="1" applyBorder="1" applyAlignment="1">
      <alignment horizontal="left" vertical="center" wrapText="1"/>
    </xf>
    <xf numFmtId="0" fontId="34" fillId="0" borderId="6" xfId="0" applyFont="1" applyBorder="1" applyAlignment="1">
      <alignment vertical="center" wrapText="1"/>
    </xf>
    <xf numFmtId="0" fontId="38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6" xfId="0" applyFont="1" applyBorder="1" applyAlignment="1">
      <alignment vertical="center" wrapText="1"/>
    </xf>
    <xf numFmtId="49" fontId="39" fillId="0" borderId="6" xfId="0" applyNumberFormat="1" applyFont="1" applyBorder="1" applyAlignment="1">
      <alignment horizontal="center" vertical="center" wrapText="1"/>
    </xf>
    <xf numFmtId="49" fontId="20" fillId="0" borderId="0" xfId="7" applyNumberFormat="1" applyFont="1" applyFill="1" applyBorder="1" applyAlignment="1" applyProtection="1">
      <alignment horizontal="center" vertical="center"/>
    </xf>
    <xf numFmtId="0" fontId="39" fillId="0" borderId="8" xfId="0" applyFont="1" applyBorder="1" applyAlignment="1">
      <alignment vertical="center" wrapText="1"/>
    </xf>
    <xf numFmtId="0" fontId="39" fillId="0" borderId="8" xfId="0" applyFont="1" applyBorder="1" applyAlignment="1">
      <alignment horizontal="center" vertical="center" wrapText="1"/>
    </xf>
    <xf numFmtId="49" fontId="24" fillId="0" borderId="3" xfId="7" applyNumberFormat="1" applyFont="1" applyFill="1" applyBorder="1" applyAlignment="1" applyProtection="1">
      <alignment horizontal="center" vertical="center"/>
    </xf>
    <xf numFmtId="49" fontId="20" fillId="0" borderId="3" xfId="7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justify" vertical="center" wrapText="1"/>
    </xf>
    <xf numFmtId="0" fontId="34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2" fontId="15" fillId="0" borderId="2" xfId="0" quotePrefix="1" applyNumberFormat="1" applyFont="1" applyBorder="1" applyAlignment="1">
      <alignment horizontal="left" vertical="center" wrapText="1"/>
    </xf>
    <xf numFmtId="49" fontId="10" fillId="2" borderId="9" xfId="0" applyNumberFormat="1" applyFont="1" applyFill="1" applyBorder="1" applyAlignment="1" applyProtection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</cellXfs>
  <cellStyles count="11">
    <cellStyle name="”€ќђќ‘ћ‚›‰" xfId="1"/>
    <cellStyle name="”€љ‘€ђћ‚ђќќ›‰" xfId="2"/>
    <cellStyle name="„…ќ…†ќ›‰" xfId="3"/>
    <cellStyle name="€’ћѓћ‚›‰" xfId="4"/>
    <cellStyle name="‡ђѓћ‹ћ‚ћљ1" xfId="5"/>
    <cellStyle name="‡ђѓћ‹ћ‚ћљ2" xfId="6"/>
    <cellStyle name="Обычный" xfId="0" builtinId="0"/>
    <cellStyle name="Обычный_ZV1PIV98" xfId="7"/>
    <cellStyle name="Тысячи [0]_Розподіл (2)" xfId="8"/>
    <cellStyle name="Тысячи_Розподіл (2)" xfId="9"/>
    <cellStyle name="Џђћ–…ќ’ќ›‰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341"/>
  <sheetViews>
    <sheetView showGridLines="0" showZeros="0" tabSelected="1" view="pageBreakPreview" zoomScale="60" zoomScaleNormal="75" zoomScaleSheetLayoutView="75" workbookViewId="0">
      <pane xSplit="2" ySplit="10" topLeftCell="C307" activePane="bottomRight" state="frozen"/>
      <selection pane="topRight" activeCell="C1" sqref="C1"/>
      <selection pane="bottomLeft" activeCell="A9" sqref="A9"/>
      <selection pane="bottomRight" activeCell="J259" sqref="J259"/>
    </sheetView>
  </sheetViews>
  <sheetFormatPr defaultColWidth="9.109375" defaultRowHeight="13.2"/>
  <cols>
    <col min="1" max="1" width="116.5546875" style="11" customWidth="1"/>
    <col min="2" max="2" width="20.33203125" style="2" customWidth="1"/>
    <col min="3" max="3" width="20" style="19" customWidth="1"/>
    <col min="4" max="4" width="20.88671875" style="2" customWidth="1"/>
    <col min="5" max="5" width="13.6640625" style="2" customWidth="1"/>
    <col min="6" max="6" width="20" style="2" customWidth="1"/>
    <col min="7" max="7" width="19.33203125" style="2" customWidth="1"/>
    <col min="8" max="8" width="15.5546875" style="2" customWidth="1"/>
    <col min="9" max="9" width="22" style="2" customWidth="1"/>
    <col min="10" max="10" width="21.44140625" style="2" customWidth="1"/>
    <col min="11" max="11" width="11.88671875" style="4" customWidth="1"/>
    <col min="12" max="12" width="18.109375" style="4" customWidth="1"/>
    <col min="13" max="13" width="16.5546875" style="4" customWidth="1"/>
    <col min="14" max="16384" width="9.109375" style="4"/>
  </cols>
  <sheetData>
    <row r="1" spans="1:12" ht="24.75" customHeight="1">
      <c r="J1" s="13"/>
    </row>
    <row r="2" spans="1:12" ht="1.5" customHeight="1">
      <c r="J2" s="173"/>
      <c r="K2" s="173"/>
      <c r="L2" s="173"/>
    </row>
    <row r="3" spans="1:12" ht="17.25" hidden="1" customHeight="1">
      <c r="J3" s="16"/>
      <c r="K3" s="16"/>
      <c r="L3" s="16"/>
    </row>
    <row r="4" spans="1:12" ht="18" customHeight="1">
      <c r="A4" s="174" t="s">
        <v>279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2" ht="17.25" hidden="1" customHeight="1">
      <c r="A5" s="5"/>
      <c r="B5" s="1"/>
      <c r="C5" s="20"/>
      <c r="D5" s="1"/>
      <c r="E5" s="1"/>
      <c r="I5" s="176"/>
      <c r="J5" s="176"/>
      <c r="K5" s="6" t="s">
        <v>221</v>
      </c>
    </row>
    <row r="6" spans="1:12" ht="35.25" customHeight="1">
      <c r="A6" s="175" t="s">
        <v>156</v>
      </c>
      <c r="B6" s="168" t="s">
        <v>174</v>
      </c>
      <c r="C6" s="172" t="s">
        <v>149</v>
      </c>
      <c r="D6" s="172"/>
      <c r="E6" s="172"/>
      <c r="F6" s="172" t="s">
        <v>150</v>
      </c>
      <c r="G6" s="172"/>
      <c r="H6" s="172"/>
      <c r="I6" s="172" t="s">
        <v>255</v>
      </c>
      <c r="J6" s="172"/>
      <c r="K6" s="172"/>
    </row>
    <row r="7" spans="1:12" ht="15.75" customHeight="1">
      <c r="A7" s="175"/>
      <c r="B7" s="168"/>
      <c r="C7" s="165" t="s">
        <v>13</v>
      </c>
      <c r="D7" s="168" t="s">
        <v>155</v>
      </c>
      <c r="E7" s="168" t="s">
        <v>180</v>
      </c>
      <c r="F7" s="169" t="s">
        <v>13</v>
      </c>
      <c r="G7" s="168" t="s">
        <v>155</v>
      </c>
      <c r="H7" s="168" t="s">
        <v>180</v>
      </c>
      <c r="I7" s="169" t="s">
        <v>13</v>
      </c>
      <c r="J7" s="168" t="s">
        <v>155</v>
      </c>
      <c r="K7" s="168" t="s">
        <v>180</v>
      </c>
    </row>
    <row r="8" spans="1:12" ht="19.5" customHeight="1">
      <c r="A8" s="175"/>
      <c r="B8" s="168"/>
      <c r="C8" s="166"/>
      <c r="D8" s="168"/>
      <c r="E8" s="168"/>
      <c r="F8" s="170"/>
      <c r="G8" s="168"/>
      <c r="H8" s="168"/>
      <c r="I8" s="170"/>
      <c r="J8" s="168"/>
      <c r="K8" s="168"/>
    </row>
    <row r="9" spans="1:12" ht="9.75" customHeight="1">
      <c r="A9" s="175"/>
      <c r="B9" s="168"/>
      <c r="C9" s="167"/>
      <c r="D9" s="168"/>
      <c r="E9" s="168"/>
      <c r="F9" s="171"/>
      <c r="G9" s="168"/>
      <c r="H9" s="168"/>
      <c r="I9" s="171"/>
      <c r="J9" s="168"/>
      <c r="K9" s="168"/>
    </row>
    <row r="10" spans="1:12" ht="27.75" customHeight="1">
      <c r="A10" s="15" t="s">
        <v>269</v>
      </c>
      <c r="B10" s="8"/>
      <c r="C10" s="21"/>
      <c r="D10" s="3"/>
      <c r="E10" s="3"/>
      <c r="F10" s="3"/>
      <c r="G10" s="3"/>
      <c r="H10" s="3"/>
      <c r="I10" s="3"/>
      <c r="J10" s="3"/>
      <c r="K10" s="9"/>
    </row>
    <row r="11" spans="1:12" ht="45" customHeight="1">
      <c r="A11" s="7" t="s">
        <v>164</v>
      </c>
      <c r="B11" s="43" t="s">
        <v>165</v>
      </c>
      <c r="C11" s="45">
        <f>C12+C35+C50+C59+C74</f>
        <v>98934200</v>
      </c>
      <c r="D11" s="45">
        <f>D12+D35+D50+D59+D74</f>
        <v>20537788.780000001</v>
      </c>
      <c r="E11" s="46">
        <f>+D11/C11*100</f>
        <v>20.759038613543144</v>
      </c>
      <c r="F11" s="44">
        <f>F74</f>
        <v>28000</v>
      </c>
      <c r="G11" s="44">
        <f>G74</f>
        <v>9098.42</v>
      </c>
      <c r="H11" s="46">
        <f>+G11/F11*100</f>
        <v>32.494357142857147</v>
      </c>
      <c r="I11" s="44">
        <f>+I12+I30+I35+I50</f>
        <v>63649200</v>
      </c>
      <c r="J11" s="44">
        <f>+J12+J30+J35+J50</f>
        <v>12588382.320000002</v>
      </c>
      <c r="K11" s="46">
        <f>+J11/I11*100</f>
        <v>19.777754190154788</v>
      </c>
    </row>
    <row r="12" spans="1:12" ht="48" customHeight="1">
      <c r="A12" s="89" t="s">
        <v>136</v>
      </c>
      <c r="B12" s="43">
        <v>11000000</v>
      </c>
      <c r="C12" s="45">
        <f>+C13+C28</f>
        <v>60217200</v>
      </c>
      <c r="D12" s="44">
        <f>+D13+D28</f>
        <v>11615531.790000001</v>
      </c>
      <c r="E12" s="46">
        <f>+D12/C12*100</f>
        <v>19.28939205077619</v>
      </c>
      <c r="F12" s="44">
        <f>+F13+F28</f>
        <v>0</v>
      </c>
      <c r="G12" s="44">
        <f>+G13+G28</f>
        <v>0</v>
      </c>
      <c r="H12" s="46"/>
      <c r="I12" s="44">
        <f t="shared" ref="I12:I20" si="0">SUM(C12+F12)</f>
        <v>60217200</v>
      </c>
      <c r="J12" s="44">
        <f t="shared" ref="J12:J20" si="1">SUM(D12+G12)</f>
        <v>11615531.790000001</v>
      </c>
      <c r="K12" s="46">
        <f t="shared" ref="K12:K100" si="2">+J12/I12*100</f>
        <v>19.28939205077619</v>
      </c>
    </row>
    <row r="13" spans="1:12" ht="49.5" customHeight="1">
      <c r="A13" s="90" t="s">
        <v>123</v>
      </c>
      <c r="B13" s="25">
        <v>11010000</v>
      </c>
      <c r="C13" s="33">
        <f>C14+C15+C17+C20+C21</f>
        <v>60212200</v>
      </c>
      <c r="D13" s="33">
        <f>D14+D15+D17+D20+D21</f>
        <v>11608484.470000001</v>
      </c>
      <c r="E13" s="34">
        <f>+D13/C13*100</f>
        <v>19.279289695443783</v>
      </c>
      <c r="F13" s="33">
        <f>SUM(F14:F22)</f>
        <v>0</v>
      </c>
      <c r="G13" s="33">
        <f>SUM(G14:G22)</f>
        <v>0</v>
      </c>
      <c r="H13" s="34"/>
      <c r="I13" s="29">
        <f t="shared" si="0"/>
        <v>60212200</v>
      </c>
      <c r="J13" s="29">
        <f t="shared" si="1"/>
        <v>11608484.470000001</v>
      </c>
      <c r="K13" s="34">
        <f t="shared" si="2"/>
        <v>19.279289695443783</v>
      </c>
    </row>
    <row r="14" spans="1:12" ht="47.25" customHeight="1">
      <c r="A14" s="129" t="s">
        <v>93</v>
      </c>
      <c r="B14" s="25">
        <v>11010100</v>
      </c>
      <c r="C14" s="33">
        <v>47388700</v>
      </c>
      <c r="D14" s="33">
        <v>9977659.4499999993</v>
      </c>
      <c r="E14" s="34">
        <f>+D14/C14*100</f>
        <v>21.054933876641478</v>
      </c>
      <c r="F14" s="33"/>
      <c r="G14" s="33"/>
      <c r="H14" s="34"/>
      <c r="I14" s="33">
        <f t="shared" si="0"/>
        <v>47388700</v>
      </c>
      <c r="J14" s="33">
        <f t="shared" si="1"/>
        <v>9977659.4499999993</v>
      </c>
      <c r="K14" s="34">
        <f t="shared" si="2"/>
        <v>21.054933876641478</v>
      </c>
    </row>
    <row r="15" spans="1:12" ht="57" customHeight="1">
      <c r="A15" s="129" t="s">
        <v>94</v>
      </c>
      <c r="B15" s="25">
        <v>11010200</v>
      </c>
      <c r="C15" s="33">
        <v>2050000</v>
      </c>
      <c r="D15" s="33">
        <v>259438.06</v>
      </c>
      <c r="E15" s="34">
        <f>+D15/C15*100</f>
        <v>12.655515121951218</v>
      </c>
      <c r="F15" s="33"/>
      <c r="G15" s="33"/>
      <c r="H15" s="34"/>
      <c r="I15" s="33">
        <f t="shared" si="0"/>
        <v>2050000</v>
      </c>
      <c r="J15" s="33">
        <f t="shared" si="1"/>
        <v>259438.06</v>
      </c>
      <c r="K15" s="34">
        <f t="shared" si="2"/>
        <v>12.655515121951218</v>
      </c>
    </row>
    <row r="16" spans="1:12" ht="32.25" hidden="1" customHeight="1">
      <c r="A16" s="129" t="s">
        <v>95</v>
      </c>
      <c r="B16" s="25">
        <v>11010300</v>
      </c>
      <c r="C16" s="33"/>
      <c r="D16" s="33"/>
      <c r="E16" s="34"/>
      <c r="F16" s="33"/>
      <c r="G16" s="33"/>
      <c r="H16" s="34"/>
      <c r="I16" s="33">
        <f t="shared" si="0"/>
        <v>0</v>
      </c>
      <c r="J16" s="33">
        <f t="shared" si="1"/>
        <v>0</v>
      </c>
      <c r="K16" s="34"/>
    </row>
    <row r="17" spans="1:11" ht="51" customHeight="1">
      <c r="A17" s="129" t="s">
        <v>80</v>
      </c>
      <c r="B17" s="25">
        <v>11010400</v>
      </c>
      <c r="C17" s="33">
        <v>10030000</v>
      </c>
      <c r="D17" s="33">
        <v>748754.14</v>
      </c>
      <c r="E17" s="34">
        <f>+D17/C17*100</f>
        <v>7.4651459621136587</v>
      </c>
      <c r="F17" s="33"/>
      <c r="G17" s="33"/>
      <c r="H17" s="34"/>
      <c r="I17" s="33">
        <f t="shared" si="0"/>
        <v>10030000</v>
      </c>
      <c r="J17" s="33">
        <f t="shared" si="1"/>
        <v>748754.14</v>
      </c>
      <c r="K17" s="34">
        <f t="shared" si="2"/>
        <v>7.4651459621136587</v>
      </c>
    </row>
    <row r="18" spans="1:11" ht="1.5" hidden="1" customHeight="1">
      <c r="A18" s="129" t="s">
        <v>212</v>
      </c>
      <c r="B18" s="25">
        <v>11010600</v>
      </c>
      <c r="C18" s="33"/>
      <c r="D18" s="33"/>
      <c r="E18" s="34"/>
      <c r="F18" s="33"/>
      <c r="G18" s="33"/>
      <c r="H18" s="34"/>
      <c r="I18" s="33">
        <f t="shared" si="0"/>
        <v>0</v>
      </c>
      <c r="J18" s="33">
        <f t="shared" si="1"/>
        <v>0</v>
      </c>
      <c r="K18" s="34" t="e">
        <f t="shared" si="2"/>
        <v>#DIV/0!</v>
      </c>
    </row>
    <row r="19" spans="1:11" ht="23.25" hidden="1" customHeight="1">
      <c r="A19" s="130" t="s">
        <v>160</v>
      </c>
      <c r="B19" s="25">
        <v>11010700</v>
      </c>
      <c r="C19" s="33"/>
      <c r="D19" s="33"/>
      <c r="E19" s="34"/>
      <c r="F19" s="33"/>
      <c r="G19" s="33"/>
      <c r="H19" s="34"/>
      <c r="I19" s="33">
        <f t="shared" si="0"/>
        <v>0</v>
      </c>
      <c r="J19" s="33">
        <f t="shared" si="1"/>
        <v>0</v>
      </c>
      <c r="K19" s="34"/>
    </row>
    <row r="20" spans="1:11" ht="54.75" customHeight="1">
      <c r="A20" s="129" t="s">
        <v>96</v>
      </c>
      <c r="B20" s="25">
        <v>11010500</v>
      </c>
      <c r="C20" s="33">
        <v>743500</v>
      </c>
      <c r="D20" s="33">
        <v>622632.81999999995</v>
      </c>
      <c r="E20" s="34">
        <f t="shared" ref="E20:E38" si="3">+D20/C20*100</f>
        <v>83.743486213853387</v>
      </c>
      <c r="F20" s="33"/>
      <c r="G20" s="33"/>
      <c r="H20" s="34"/>
      <c r="I20" s="33">
        <f t="shared" si="0"/>
        <v>743500</v>
      </c>
      <c r="J20" s="33">
        <f t="shared" si="1"/>
        <v>622632.81999999995</v>
      </c>
      <c r="K20" s="34">
        <f t="shared" si="2"/>
        <v>83.743486213853387</v>
      </c>
    </row>
    <row r="21" spans="1:11" ht="49.5" hidden="1" customHeight="1">
      <c r="A21" s="129" t="s">
        <v>104</v>
      </c>
      <c r="B21" s="25">
        <v>11010900</v>
      </c>
      <c r="C21" s="33"/>
      <c r="D21" s="47"/>
      <c r="E21" s="34"/>
      <c r="F21" s="33"/>
      <c r="G21" s="33"/>
      <c r="H21" s="34"/>
      <c r="I21" s="33"/>
      <c r="J21" s="47">
        <f t="shared" ref="J21:J26" si="4">SUM(D21+G21)</f>
        <v>0</v>
      </c>
      <c r="K21" s="34"/>
    </row>
    <row r="22" spans="1:11" ht="0.75" hidden="1" customHeight="1">
      <c r="A22" s="129" t="s">
        <v>181</v>
      </c>
      <c r="B22" s="25">
        <v>11011100</v>
      </c>
      <c r="C22" s="31"/>
      <c r="D22" s="33"/>
      <c r="E22" s="34"/>
      <c r="F22" s="33"/>
      <c r="G22" s="33"/>
      <c r="H22" s="34"/>
      <c r="I22" s="33">
        <f>SUM(C22+F22)</f>
        <v>0</v>
      </c>
      <c r="J22" s="33">
        <f t="shared" si="4"/>
        <v>0</v>
      </c>
      <c r="K22" s="34" t="e">
        <f t="shared" si="2"/>
        <v>#DIV/0!</v>
      </c>
    </row>
    <row r="23" spans="1:11" ht="20.25" hidden="1" customHeight="1">
      <c r="A23" s="129" t="s">
        <v>214</v>
      </c>
      <c r="B23" s="25">
        <v>11011200</v>
      </c>
      <c r="C23" s="31"/>
      <c r="D23" s="33"/>
      <c r="E23" s="34" t="e">
        <f t="shared" si="3"/>
        <v>#DIV/0!</v>
      </c>
      <c r="F23" s="33"/>
      <c r="G23" s="33"/>
      <c r="H23" s="34"/>
      <c r="I23" s="33">
        <f>SUM(C23+F23)</f>
        <v>0</v>
      </c>
      <c r="J23" s="33">
        <f t="shared" si="4"/>
        <v>0</v>
      </c>
      <c r="K23" s="34" t="e">
        <f t="shared" si="2"/>
        <v>#DIV/0!</v>
      </c>
    </row>
    <row r="24" spans="1:11" ht="21" hidden="1" customHeight="1">
      <c r="A24" s="129" t="s">
        <v>213</v>
      </c>
      <c r="B24" s="25">
        <v>11011300</v>
      </c>
      <c r="C24" s="31"/>
      <c r="D24" s="33"/>
      <c r="E24" s="34"/>
      <c r="F24" s="33"/>
      <c r="G24" s="33"/>
      <c r="H24" s="34"/>
      <c r="I24" s="33">
        <f>SUM(C24+F24)</f>
        <v>0</v>
      </c>
      <c r="J24" s="33">
        <f t="shared" si="4"/>
        <v>0</v>
      </c>
      <c r="K24" s="34"/>
    </row>
    <row r="25" spans="1:11" ht="21.75" hidden="1" customHeight="1">
      <c r="A25" s="129" t="s">
        <v>219</v>
      </c>
      <c r="B25" s="25">
        <v>11011400</v>
      </c>
      <c r="C25" s="31"/>
      <c r="D25" s="33"/>
      <c r="E25" s="34" t="e">
        <f t="shared" si="3"/>
        <v>#DIV/0!</v>
      </c>
      <c r="F25" s="33"/>
      <c r="G25" s="33"/>
      <c r="H25" s="34"/>
      <c r="I25" s="33">
        <f>SUM(C25+F25)</f>
        <v>0</v>
      </c>
      <c r="J25" s="33">
        <f t="shared" si="4"/>
        <v>0</v>
      </c>
      <c r="K25" s="34" t="e">
        <f t="shared" si="2"/>
        <v>#DIV/0!</v>
      </c>
    </row>
    <row r="26" spans="1:11" ht="23.25" hidden="1" customHeight="1">
      <c r="A26" s="129" t="s">
        <v>212</v>
      </c>
      <c r="B26" s="25">
        <v>11011600</v>
      </c>
      <c r="C26" s="31"/>
      <c r="D26" s="33"/>
      <c r="E26" s="34" t="e">
        <f t="shared" si="3"/>
        <v>#DIV/0!</v>
      </c>
      <c r="F26" s="33"/>
      <c r="G26" s="33"/>
      <c r="H26" s="34"/>
      <c r="I26" s="33">
        <f>SUM(C26+F26)</f>
        <v>0</v>
      </c>
      <c r="J26" s="33">
        <f t="shared" si="4"/>
        <v>0</v>
      </c>
      <c r="K26" s="34"/>
    </row>
    <row r="27" spans="1:11" ht="19.5" hidden="1" customHeight="1">
      <c r="A27" s="129"/>
      <c r="B27" s="25"/>
      <c r="C27" s="31"/>
      <c r="D27" s="33"/>
      <c r="E27" s="34"/>
      <c r="F27" s="33"/>
      <c r="G27" s="33"/>
      <c r="H27" s="34"/>
      <c r="I27" s="33"/>
      <c r="J27" s="33"/>
      <c r="K27" s="34"/>
    </row>
    <row r="28" spans="1:11" ht="48.75" customHeight="1">
      <c r="A28" s="131" t="s">
        <v>160</v>
      </c>
      <c r="B28" s="48">
        <v>11020000</v>
      </c>
      <c r="C28" s="45">
        <f>+C29</f>
        <v>5000</v>
      </c>
      <c r="D28" s="44">
        <f>+D29</f>
        <v>7047.32</v>
      </c>
      <c r="E28" s="46">
        <f t="shared" si="3"/>
        <v>140.94640000000001</v>
      </c>
      <c r="F28" s="44">
        <f>+F29</f>
        <v>0</v>
      </c>
      <c r="G28" s="44">
        <f>+G29</f>
        <v>0</v>
      </c>
      <c r="H28" s="46"/>
      <c r="I28" s="44">
        <f>SUM(C28+F28)</f>
        <v>5000</v>
      </c>
      <c r="J28" s="44">
        <f>SUM(D28+G28)</f>
        <v>7047.32</v>
      </c>
      <c r="K28" s="46">
        <f t="shared" si="2"/>
        <v>140.94640000000001</v>
      </c>
    </row>
    <row r="29" spans="1:11" ht="50.25" customHeight="1">
      <c r="A29" s="132" t="s">
        <v>124</v>
      </c>
      <c r="B29" s="25">
        <v>11020200</v>
      </c>
      <c r="C29" s="33">
        <v>5000</v>
      </c>
      <c r="D29" s="33">
        <v>7047.32</v>
      </c>
      <c r="E29" s="34">
        <f t="shared" si="3"/>
        <v>140.94640000000001</v>
      </c>
      <c r="F29" s="33"/>
      <c r="G29" s="33"/>
      <c r="H29" s="34"/>
      <c r="I29" s="33">
        <f>SUM(C29+F29)</f>
        <v>5000</v>
      </c>
      <c r="J29" s="33">
        <f>SUM(D29+G29)</f>
        <v>7047.32</v>
      </c>
      <c r="K29" s="34">
        <f t="shared" si="2"/>
        <v>140.94640000000001</v>
      </c>
    </row>
    <row r="30" spans="1:11" ht="19.5" hidden="1" customHeight="1">
      <c r="A30" s="89" t="s">
        <v>166</v>
      </c>
      <c r="B30" s="48">
        <v>12000000</v>
      </c>
      <c r="C30" s="45"/>
      <c r="D30" s="44"/>
      <c r="E30" s="34" t="e">
        <f t="shared" si="3"/>
        <v>#DIV/0!</v>
      </c>
      <c r="F30" s="44">
        <f>+F31</f>
        <v>0</v>
      </c>
      <c r="G30" s="44">
        <f>+G31</f>
        <v>0</v>
      </c>
      <c r="H30" s="46"/>
      <c r="I30" s="33">
        <f t="shared" ref="I30:J79" si="5">SUM(C30+F30)</f>
        <v>0</v>
      </c>
      <c r="J30" s="33">
        <f t="shared" ref="J30:J77" si="6">SUM(D30+G30)</f>
        <v>0</v>
      </c>
      <c r="K30" s="34" t="e">
        <f t="shared" si="2"/>
        <v>#DIV/0!</v>
      </c>
    </row>
    <row r="31" spans="1:11" ht="45" hidden="1" customHeight="1">
      <c r="A31" s="129" t="s">
        <v>220</v>
      </c>
      <c r="B31" s="25">
        <v>12020000</v>
      </c>
      <c r="C31" s="31"/>
      <c r="D31" s="33"/>
      <c r="E31" s="34" t="e">
        <f t="shared" si="3"/>
        <v>#DIV/0!</v>
      </c>
      <c r="F31" s="33"/>
      <c r="G31" s="33"/>
      <c r="H31" s="34" t="e">
        <f>+G31/F31*100</f>
        <v>#DIV/0!</v>
      </c>
      <c r="I31" s="33">
        <f t="shared" si="5"/>
        <v>0</v>
      </c>
      <c r="J31" s="33">
        <f t="shared" si="6"/>
        <v>0</v>
      </c>
      <c r="K31" s="34" t="e">
        <f t="shared" si="2"/>
        <v>#DIV/0!</v>
      </c>
    </row>
    <row r="32" spans="1:11" ht="36" hidden="1">
      <c r="A32" s="129" t="s">
        <v>182</v>
      </c>
      <c r="B32" s="25">
        <v>12020100</v>
      </c>
      <c r="C32" s="31"/>
      <c r="D32" s="33"/>
      <c r="E32" s="34" t="e">
        <f t="shared" si="3"/>
        <v>#DIV/0!</v>
      </c>
      <c r="F32" s="33"/>
      <c r="G32" s="33"/>
      <c r="H32" s="34" t="e">
        <f>+G32/F32*100</f>
        <v>#DIV/0!</v>
      </c>
      <c r="I32" s="33">
        <f t="shared" si="5"/>
        <v>0</v>
      </c>
      <c r="J32" s="33">
        <f t="shared" si="6"/>
        <v>0</v>
      </c>
      <c r="K32" s="34" t="e">
        <f t="shared" si="2"/>
        <v>#DIV/0!</v>
      </c>
    </row>
    <row r="33" spans="1:11" ht="30" hidden="1" customHeight="1">
      <c r="A33" s="129" t="s">
        <v>183</v>
      </c>
      <c r="B33" s="25">
        <v>12020200</v>
      </c>
      <c r="C33" s="31"/>
      <c r="D33" s="33"/>
      <c r="E33" s="34" t="e">
        <f t="shared" si="3"/>
        <v>#DIV/0!</v>
      </c>
      <c r="F33" s="33"/>
      <c r="G33" s="33"/>
      <c r="H33" s="34" t="e">
        <f>+G33/F33*100</f>
        <v>#DIV/0!</v>
      </c>
      <c r="I33" s="33">
        <f t="shared" si="5"/>
        <v>0</v>
      </c>
      <c r="J33" s="33">
        <f t="shared" si="6"/>
        <v>0</v>
      </c>
      <c r="K33" s="34" t="e">
        <f t="shared" si="2"/>
        <v>#DIV/0!</v>
      </c>
    </row>
    <row r="34" spans="1:11" ht="30" hidden="1" customHeight="1">
      <c r="A34" s="93" t="s">
        <v>208</v>
      </c>
      <c r="B34" s="25">
        <v>12020400</v>
      </c>
      <c r="C34" s="31"/>
      <c r="D34" s="33"/>
      <c r="E34" s="34" t="e">
        <f t="shared" si="3"/>
        <v>#DIV/0!</v>
      </c>
      <c r="F34" s="33"/>
      <c r="G34" s="33"/>
      <c r="H34" s="34"/>
      <c r="I34" s="33">
        <f t="shared" si="5"/>
        <v>0</v>
      </c>
      <c r="J34" s="33">
        <f t="shared" si="6"/>
        <v>0</v>
      </c>
      <c r="K34" s="34" t="e">
        <f t="shared" si="2"/>
        <v>#DIV/0!</v>
      </c>
    </row>
    <row r="35" spans="1:11" ht="48.75" customHeight="1">
      <c r="A35" s="133" t="s">
        <v>256</v>
      </c>
      <c r="B35" s="48">
        <v>13000000</v>
      </c>
      <c r="C35" s="44">
        <f>C36+C39+C42</f>
        <v>332000</v>
      </c>
      <c r="D35" s="44">
        <f>D36+D39+D42</f>
        <v>291612.30000000005</v>
      </c>
      <c r="E35" s="46">
        <f t="shared" si="3"/>
        <v>87.835030120481932</v>
      </c>
      <c r="F35" s="44"/>
      <c r="G35" s="44"/>
      <c r="H35" s="46"/>
      <c r="I35" s="44">
        <f t="shared" si="5"/>
        <v>332000</v>
      </c>
      <c r="J35" s="44">
        <f t="shared" si="6"/>
        <v>291612.30000000005</v>
      </c>
      <c r="K35" s="46">
        <f t="shared" si="2"/>
        <v>87.835030120481932</v>
      </c>
    </row>
    <row r="36" spans="1:11" ht="46.5" customHeight="1">
      <c r="A36" s="138" t="s">
        <v>257</v>
      </c>
      <c r="B36" s="54">
        <v>13010000</v>
      </c>
      <c r="C36" s="29">
        <f>C37+C38</f>
        <v>320000</v>
      </c>
      <c r="D36" s="29">
        <f>D37+D38</f>
        <v>288859.15000000002</v>
      </c>
      <c r="E36" s="49">
        <f t="shared" si="3"/>
        <v>90.268484375</v>
      </c>
      <c r="F36" s="29"/>
      <c r="G36" s="29"/>
      <c r="H36" s="49"/>
      <c r="I36" s="29">
        <f t="shared" si="5"/>
        <v>320000</v>
      </c>
      <c r="J36" s="29">
        <f t="shared" si="6"/>
        <v>288859.15000000002</v>
      </c>
      <c r="K36" s="49">
        <f t="shared" si="2"/>
        <v>90.268484375</v>
      </c>
    </row>
    <row r="37" spans="1:11" ht="41.25" customHeight="1">
      <c r="A37" s="132" t="s">
        <v>258</v>
      </c>
      <c r="B37" s="54">
        <v>13010100</v>
      </c>
      <c r="C37" s="52"/>
      <c r="D37" s="29">
        <v>170676.75</v>
      </c>
      <c r="E37" s="34"/>
      <c r="F37" s="44"/>
      <c r="G37" s="44"/>
      <c r="H37" s="46"/>
      <c r="I37" s="33">
        <f t="shared" si="5"/>
        <v>0</v>
      </c>
      <c r="J37" s="33">
        <f t="shared" si="6"/>
        <v>170676.75</v>
      </c>
      <c r="K37" s="34"/>
    </row>
    <row r="38" spans="1:11" ht="57.75" customHeight="1">
      <c r="A38" s="135" t="s">
        <v>280</v>
      </c>
      <c r="B38" s="54">
        <v>13010200</v>
      </c>
      <c r="C38" s="52">
        <v>320000</v>
      </c>
      <c r="D38" s="29">
        <v>118182.39999999999</v>
      </c>
      <c r="E38" s="34">
        <f t="shared" si="3"/>
        <v>36.931999999999995</v>
      </c>
      <c r="F38" s="44"/>
      <c r="G38" s="44"/>
      <c r="H38" s="46"/>
      <c r="I38" s="33">
        <f t="shared" si="5"/>
        <v>320000</v>
      </c>
      <c r="J38" s="33">
        <f t="shared" si="6"/>
        <v>118182.39999999999</v>
      </c>
      <c r="K38" s="34">
        <f t="shared" si="2"/>
        <v>36.931999999999995</v>
      </c>
    </row>
    <row r="39" spans="1:11" ht="45" customHeight="1">
      <c r="A39" s="136" t="s">
        <v>15</v>
      </c>
      <c r="B39" s="48">
        <v>13030000</v>
      </c>
      <c r="C39" s="45">
        <f>C40</f>
        <v>11000</v>
      </c>
      <c r="D39" s="45">
        <f>D40</f>
        <v>2753.15</v>
      </c>
      <c r="E39" s="46">
        <f t="shared" ref="E39:E86" si="7">+D39/C39*100</f>
        <v>25.028636363636362</v>
      </c>
      <c r="F39" s="33">
        <f>+F41+F44</f>
        <v>0</v>
      </c>
      <c r="G39" s="33">
        <f>+G41+G44</f>
        <v>0</v>
      </c>
      <c r="H39" s="46"/>
      <c r="I39" s="33">
        <f t="shared" si="5"/>
        <v>11000</v>
      </c>
      <c r="J39" s="33">
        <f t="shared" si="6"/>
        <v>2753.15</v>
      </c>
      <c r="K39" s="49">
        <f t="shared" si="2"/>
        <v>25.028636363636362</v>
      </c>
    </row>
    <row r="40" spans="1:11" ht="48" customHeight="1">
      <c r="A40" s="135" t="s">
        <v>281</v>
      </c>
      <c r="B40" s="25">
        <v>13030100</v>
      </c>
      <c r="C40" s="31">
        <v>11000</v>
      </c>
      <c r="D40" s="33">
        <v>2753.15</v>
      </c>
      <c r="E40" s="34">
        <f t="shared" si="7"/>
        <v>25.028636363636362</v>
      </c>
      <c r="F40" s="33"/>
      <c r="G40" s="33"/>
      <c r="H40" s="46"/>
      <c r="I40" s="33">
        <f t="shared" si="5"/>
        <v>11000</v>
      </c>
      <c r="J40" s="33">
        <f t="shared" si="6"/>
        <v>2753.15</v>
      </c>
      <c r="K40" s="49">
        <f t="shared" si="2"/>
        <v>25.028636363636362</v>
      </c>
    </row>
    <row r="41" spans="1:11" ht="24" hidden="1" customHeight="1">
      <c r="A41" s="91" t="s">
        <v>210</v>
      </c>
      <c r="B41" s="25">
        <v>13030200</v>
      </c>
      <c r="C41" s="31"/>
      <c r="D41" s="33"/>
      <c r="E41" s="34" t="e">
        <f t="shared" si="7"/>
        <v>#DIV/0!</v>
      </c>
      <c r="F41" s="33"/>
      <c r="G41" s="33"/>
      <c r="H41" s="34"/>
      <c r="I41" s="33">
        <f t="shared" si="5"/>
        <v>0</v>
      </c>
      <c r="J41" s="33">
        <f t="shared" si="6"/>
        <v>0</v>
      </c>
      <c r="K41" s="49" t="e">
        <f t="shared" si="2"/>
        <v>#DIV/0!</v>
      </c>
    </row>
    <row r="42" spans="1:11" ht="45" customHeight="1">
      <c r="A42" s="137" t="s">
        <v>282</v>
      </c>
      <c r="B42" s="48">
        <v>13040000</v>
      </c>
      <c r="C42" s="45">
        <f>C43</f>
        <v>1000</v>
      </c>
      <c r="D42" s="45">
        <f>D43</f>
        <v>0</v>
      </c>
      <c r="E42" s="46">
        <f t="shared" si="7"/>
        <v>0</v>
      </c>
      <c r="F42" s="44"/>
      <c r="G42" s="44"/>
      <c r="H42" s="46"/>
      <c r="I42" s="44">
        <f t="shared" si="5"/>
        <v>1000</v>
      </c>
      <c r="J42" s="33">
        <f t="shared" si="6"/>
        <v>0</v>
      </c>
      <c r="K42" s="46">
        <f t="shared" si="2"/>
        <v>0</v>
      </c>
    </row>
    <row r="43" spans="1:11" ht="42.75" customHeight="1">
      <c r="A43" s="148" t="s">
        <v>283</v>
      </c>
      <c r="B43" s="25">
        <v>13040100</v>
      </c>
      <c r="C43" s="31">
        <v>1000</v>
      </c>
      <c r="D43" s="33">
        <v>0</v>
      </c>
      <c r="E43" s="34">
        <f t="shared" si="7"/>
        <v>0</v>
      </c>
      <c r="F43" s="33"/>
      <c r="G43" s="33"/>
      <c r="H43" s="34"/>
      <c r="I43" s="33">
        <f t="shared" si="5"/>
        <v>1000</v>
      </c>
      <c r="J43" s="33">
        <f t="shared" si="6"/>
        <v>0</v>
      </c>
      <c r="K43" s="49">
        <f t="shared" si="2"/>
        <v>0</v>
      </c>
    </row>
    <row r="44" spans="1:11" ht="20.25" hidden="1" customHeight="1">
      <c r="A44" s="91" t="s">
        <v>184</v>
      </c>
      <c r="B44" s="25">
        <v>13050000</v>
      </c>
      <c r="C44" s="31"/>
      <c r="D44" s="33"/>
      <c r="E44" s="34" t="e">
        <f t="shared" si="7"/>
        <v>#DIV/0!</v>
      </c>
      <c r="F44" s="33"/>
      <c r="G44" s="33"/>
      <c r="H44" s="34"/>
      <c r="I44" s="33">
        <f t="shared" si="5"/>
        <v>0</v>
      </c>
      <c r="J44" s="33">
        <f t="shared" si="6"/>
        <v>0</v>
      </c>
      <c r="K44" s="34" t="e">
        <f t="shared" si="2"/>
        <v>#DIV/0!</v>
      </c>
    </row>
    <row r="45" spans="1:11" ht="22.5" hidden="1" customHeight="1">
      <c r="A45" s="91" t="s">
        <v>185</v>
      </c>
      <c r="B45" s="25">
        <v>13050100</v>
      </c>
      <c r="C45" s="31"/>
      <c r="D45" s="33"/>
      <c r="E45" s="34" t="e">
        <f t="shared" si="7"/>
        <v>#DIV/0!</v>
      </c>
      <c r="F45" s="33"/>
      <c r="G45" s="33"/>
      <c r="H45" s="34"/>
      <c r="I45" s="33">
        <f t="shared" si="5"/>
        <v>0</v>
      </c>
      <c r="J45" s="33">
        <f t="shared" si="6"/>
        <v>0</v>
      </c>
      <c r="K45" s="34" t="e">
        <f t="shared" si="2"/>
        <v>#DIV/0!</v>
      </c>
    </row>
    <row r="46" spans="1:11" ht="22.5" hidden="1" customHeight="1">
      <c r="A46" s="91" t="s">
        <v>186</v>
      </c>
      <c r="B46" s="25">
        <v>13050200</v>
      </c>
      <c r="C46" s="31"/>
      <c r="D46" s="33"/>
      <c r="E46" s="34" t="e">
        <f t="shared" si="7"/>
        <v>#DIV/0!</v>
      </c>
      <c r="F46" s="33"/>
      <c r="G46" s="33"/>
      <c r="H46" s="34"/>
      <c r="I46" s="33">
        <f t="shared" si="5"/>
        <v>0</v>
      </c>
      <c r="J46" s="33">
        <f t="shared" si="6"/>
        <v>0</v>
      </c>
      <c r="K46" s="34" t="e">
        <f t="shared" si="2"/>
        <v>#DIV/0!</v>
      </c>
    </row>
    <row r="47" spans="1:11" ht="21" hidden="1" customHeight="1">
      <c r="A47" s="91" t="s">
        <v>187</v>
      </c>
      <c r="B47" s="25">
        <v>13050300</v>
      </c>
      <c r="C47" s="31"/>
      <c r="D47" s="33"/>
      <c r="E47" s="34" t="e">
        <f t="shared" si="7"/>
        <v>#DIV/0!</v>
      </c>
      <c r="F47" s="33"/>
      <c r="G47" s="33"/>
      <c r="H47" s="34"/>
      <c r="I47" s="33">
        <f t="shared" si="5"/>
        <v>0</v>
      </c>
      <c r="J47" s="33">
        <f t="shared" si="6"/>
        <v>0</v>
      </c>
      <c r="K47" s="34" t="e">
        <f t="shared" si="2"/>
        <v>#DIV/0!</v>
      </c>
    </row>
    <row r="48" spans="1:11" ht="24" hidden="1" customHeight="1">
      <c r="A48" s="91" t="s">
        <v>229</v>
      </c>
      <c r="B48" s="25">
        <v>13050400</v>
      </c>
      <c r="C48" s="31"/>
      <c r="D48" s="33"/>
      <c r="E48" s="34"/>
      <c r="F48" s="33"/>
      <c r="G48" s="33"/>
      <c r="H48" s="34"/>
      <c r="I48" s="33">
        <f t="shared" si="5"/>
        <v>0</v>
      </c>
      <c r="J48" s="33">
        <f t="shared" si="6"/>
        <v>0</v>
      </c>
      <c r="K48" s="34"/>
    </row>
    <row r="49" spans="1:11" ht="24.75" hidden="1" customHeight="1">
      <c r="A49" s="91" t="s">
        <v>188</v>
      </c>
      <c r="B49" s="25">
        <v>13050500</v>
      </c>
      <c r="C49" s="31"/>
      <c r="D49" s="33"/>
      <c r="E49" s="34" t="e">
        <f t="shared" si="7"/>
        <v>#DIV/0!</v>
      </c>
      <c r="F49" s="33"/>
      <c r="G49" s="33"/>
      <c r="H49" s="34"/>
      <c r="I49" s="33">
        <f t="shared" si="5"/>
        <v>0</v>
      </c>
      <c r="J49" s="33">
        <f t="shared" si="6"/>
        <v>0</v>
      </c>
      <c r="K49" s="34" t="e">
        <f t="shared" si="2"/>
        <v>#DIV/0!</v>
      </c>
    </row>
    <row r="50" spans="1:11" ht="39.75" customHeight="1">
      <c r="A50" s="89" t="s">
        <v>137</v>
      </c>
      <c r="B50" s="50">
        <v>14000000</v>
      </c>
      <c r="C50" s="44">
        <f>C51+C53+C55</f>
        <v>3100000</v>
      </c>
      <c r="D50" s="44">
        <f>D51+D53+D55</f>
        <v>681238.23</v>
      </c>
      <c r="E50" s="46">
        <f t="shared" si="7"/>
        <v>21.975426774193547</v>
      </c>
      <c r="F50" s="44">
        <f>+F58</f>
        <v>0</v>
      </c>
      <c r="G50" s="44">
        <f>+G58</f>
        <v>0</v>
      </c>
      <c r="H50" s="46"/>
      <c r="I50" s="33">
        <f t="shared" si="5"/>
        <v>3100000</v>
      </c>
      <c r="J50" s="33">
        <f t="shared" si="6"/>
        <v>681238.23</v>
      </c>
      <c r="K50" s="49">
        <f t="shared" si="2"/>
        <v>21.975426774193547</v>
      </c>
    </row>
    <row r="51" spans="1:11" ht="41.25" customHeight="1">
      <c r="A51" s="141" t="s">
        <v>284</v>
      </c>
      <c r="B51" s="50">
        <v>14020000</v>
      </c>
      <c r="C51" s="52">
        <f>C52</f>
        <v>400000</v>
      </c>
      <c r="D51" s="52">
        <f>D52</f>
        <v>90875.78</v>
      </c>
      <c r="E51" s="49">
        <f t="shared" si="7"/>
        <v>22.718944999999998</v>
      </c>
      <c r="F51" s="44"/>
      <c r="G51" s="44"/>
      <c r="H51" s="46"/>
      <c r="I51" s="33">
        <f t="shared" si="5"/>
        <v>400000</v>
      </c>
      <c r="J51" s="33">
        <f t="shared" si="6"/>
        <v>90875.78</v>
      </c>
      <c r="K51" s="49">
        <f t="shared" si="2"/>
        <v>22.718944999999998</v>
      </c>
    </row>
    <row r="52" spans="1:11" ht="43.5" customHeight="1">
      <c r="A52" s="148" t="s">
        <v>285</v>
      </c>
      <c r="B52" s="51">
        <v>14021900</v>
      </c>
      <c r="C52" s="52">
        <v>400000</v>
      </c>
      <c r="D52" s="29">
        <v>90875.78</v>
      </c>
      <c r="E52" s="49">
        <f t="shared" si="7"/>
        <v>22.718944999999998</v>
      </c>
      <c r="F52" s="44"/>
      <c r="G52" s="44"/>
      <c r="H52" s="46"/>
      <c r="I52" s="33">
        <f t="shared" si="5"/>
        <v>400000</v>
      </c>
      <c r="J52" s="33">
        <f t="shared" si="6"/>
        <v>90875.78</v>
      </c>
      <c r="K52" s="49">
        <f t="shared" si="2"/>
        <v>22.718944999999998</v>
      </c>
    </row>
    <row r="53" spans="1:11" ht="46.5" customHeight="1">
      <c r="A53" s="141" t="s">
        <v>286</v>
      </c>
      <c r="B53" s="50">
        <v>14030000</v>
      </c>
      <c r="C53" s="45">
        <f>C54</f>
        <v>1500000</v>
      </c>
      <c r="D53" s="45">
        <f>D54</f>
        <v>306174.40999999997</v>
      </c>
      <c r="E53" s="46">
        <f t="shared" si="7"/>
        <v>20.411627333333332</v>
      </c>
      <c r="F53" s="44"/>
      <c r="G53" s="44"/>
      <c r="H53" s="46"/>
      <c r="I53" s="33">
        <f t="shared" si="5"/>
        <v>1500000</v>
      </c>
      <c r="J53" s="33">
        <f t="shared" si="6"/>
        <v>306174.40999999997</v>
      </c>
      <c r="K53" s="49">
        <f t="shared" si="2"/>
        <v>20.411627333333332</v>
      </c>
    </row>
    <row r="54" spans="1:11" ht="47.25" customHeight="1">
      <c r="A54" s="148" t="s">
        <v>285</v>
      </c>
      <c r="B54" s="50">
        <v>14031900</v>
      </c>
      <c r="C54" s="52">
        <v>1500000</v>
      </c>
      <c r="D54" s="29">
        <v>306174.40999999997</v>
      </c>
      <c r="E54" s="49">
        <f t="shared" si="7"/>
        <v>20.411627333333332</v>
      </c>
      <c r="F54" s="44"/>
      <c r="G54" s="44"/>
      <c r="H54" s="46"/>
      <c r="I54" s="33">
        <f t="shared" si="5"/>
        <v>1500000</v>
      </c>
      <c r="J54" s="33">
        <f t="shared" si="6"/>
        <v>306174.40999999997</v>
      </c>
      <c r="K54" s="49">
        <f t="shared" si="2"/>
        <v>20.411627333333332</v>
      </c>
    </row>
    <row r="55" spans="1:11" ht="44.25" customHeight="1">
      <c r="A55" s="141" t="s">
        <v>287</v>
      </c>
      <c r="B55" s="50">
        <v>14040000</v>
      </c>
      <c r="C55" s="45">
        <v>1200000</v>
      </c>
      <c r="D55" s="44">
        <v>284188.03999999998</v>
      </c>
      <c r="E55" s="46">
        <f t="shared" si="7"/>
        <v>23.682336666666664</v>
      </c>
      <c r="F55" s="44"/>
      <c r="G55" s="44"/>
      <c r="H55" s="46"/>
      <c r="I55" s="33">
        <f t="shared" si="5"/>
        <v>1200000</v>
      </c>
      <c r="J55" s="33">
        <f t="shared" si="6"/>
        <v>284188.03999999998</v>
      </c>
      <c r="K55" s="49">
        <f t="shared" si="2"/>
        <v>23.682336666666664</v>
      </c>
    </row>
    <row r="56" spans="1:11" ht="0.75" hidden="1" customHeight="1">
      <c r="A56" s="93" t="s">
        <v>10</v>
      </c>
      <c r="B56" s="51">
        <v>14060000</v>
      </c>
      <c r="C56" s="52"/>
      <c r="D56" s="29"/>
      <c r="E56" s="46" t="e">
        <f t="shared" si="7"/>
        <v>#DIV/0!</v>
      </c>
      <c r="F56" s="44"/>
      <c r="G56" s="44"/>
      <c r="H56" s="46"/>
      <c r="I56" s="33">
        <f t="shared" si="5"/>
        <v>0</v>
      </c>
      <c r="J56" s="33">
        <f t="shared" si="6"/>
        <v>0</v>
      </c>
      <c r="K56" s="49" t="e">
        <f t="shared" si="2"/>
        <v>#DIV/0!</v>
      </c>
    </row>
    <row r="57" spans="1:11" ht="24" hidden="1" customHeight="1">
      <c r="A57" s="93" t="s">
        <v>197</v>
      </c>
      <c r="B57" s="51">
        <v>14060200</v>
      </c>
      <c r="C57" s="31"/>
      <c r="D57" s="33"/>
      <c r="E57" s="46" t="e">
        <f t="shared" si="7"/>
        <v>#DIV/0!</v>
      </c>
      <c r="F57" s="33"/>
      <c r="G57" s="33"/>
      <c r="H57" s="34"/>
      <c r="I57" s="33">
        <f t="shared" si="5"/>
        <v>0</v>
      </c>
      <c r="J57" s="33">
        <f t="shared" si="6"/>
        <v>0</v>
      </c>
      <c r="K57" s="49" t="e">
        <f t="shared" si="2"/>
        <v>#DIV/0!</v>
      </c>
    </row>
    <row r="58" spans="1:11" ht="9.75" hidden="1" customHeight="1">
      <c r="A58" s="93" t="s">
        <v>189</v>
      </c>
      <c r="B58" s="25">
        <v>14061100</v>
      </c>
      <c r="C58" s="31"/>
      <c r="D58" s="33"/>
      <c r="E58" s="46" t="e">
        <f t="shared" si="7"/>
        <v>#DIV/0!</v>
      </c>
      <c r="F58" s="33"/>
      <c r="G58" s="33"/>
      <c r="H58" s="34"/>
      <c r="I58" s="33">
        <f t="shared" si="5"/>
        <v>0</v>
      </c>
      <c r="J58" s="33">
        <f t="shared" si="6"/>
        <v>0</v>
      </c>
      <c r="K58" s="49" t="e">
        <f t="shared" si="2"/>
        <v>#DIV/0!</v>
      </c>
    </row>
    <row r="59" spans="1:11" ht="53.25" customHeight="1">
      <c r="A59" s="147" t="s">
        <v>288</v>
      </c>
      <c r="B59" s="139" t="s">
        <v>299</v>
      </c>
      <c r="C59" s="44">
        <f>C60+C70</f>
        <v>35285000</v>
      </c>
      <c r="D59" s="44">
        <f>D60+D70</f>
        <v>7949406.46</v>
      </c>
      <c r="E59" s="46">
        <f t="shared" si="7"/>
        <v>22.529138330735439</v>
      </c>
      <c r="F59" s="33"/>
      <c r="G59" s="33"/>
      <c r="H59" s="34"/>
      <c r="I59" s="44">
        <f t="shared" si="5"/>
        <v>35285000</v>
      </c>
      <c r="J59" s="44">
        <f t="shared" si="6"/>
        <v>7949406.46</v>
      </c>
      <c r="K59" s="49">
        <f t="shared" si="2"/>
        <v>22.529138330735439</v>
      </c>
    </row>
    <row r="60" spans="1:11" ht="56.25" customHeight="1">
      <c r="A60" s="141" t="s">
        <v>289</v>
      </c>
      <c r="B60" s="139" t="s">
        <v>300</v>
      </c>
      <c r="C60" s="52">
        <f>SUM(C61:C69)</f>
        <v>12330000</v>
      </c>
      <c r="D60" s="52">
        <f>SUM(D61:D69)</f>
        <v>2532701.4500000002</v>
      </c>
      <c r="E60" s="49">
        <f t="shared" si="7"/>
        <v>20.540968775344691</v>
      </c>
      <c r="F60" s="33"/>
      <c r="G60" s="33"/>
      <c r="H60" s="34"/>
      <c r="I60" s="44">
        <f t="shared" si="5"/>
        <v>12330000</v>
      </c>
      <c r="J60" s="44">
        <f t="shared" si="6"/>
        <v>2532701.4500000002</v>
      </c>
      <c r="K60" s="49">
        <f t="shared" si="2"/>
        <v>20.540968775344691</v>
      </c>
    </row>
    <row r="61" spans="1:11" ht="51" customHeight="1">
      <c r="A61" s="148" t="s">
        <v>290</v>
      </c>
      <c r="B61" s="140" t="s">
        <v>301</v>
      </c>
      <c r="C61" s="31">
        <v>60000</v>
      </c>
      <c r="D61" s="33">
        <v>7219.57</v>
      </c>
      <c r="E61" s="49">
        <f t="shared" si="7"/>
        <v>12.032616666666666</v>
      </c>
      <c r="F61" s="33"/>
      <c r="G61" s="33"/>
      <c r="H61" s="34"/>
      <c r="I61" s="33">
        <f t="shared" si="5"/>
        <v>60000</v>
      </c>
      <c r="J61" s="33">
        <f t="shared" si="6"/>
        <v>7219.57</v>
      </c>
      <c r="K61" s="49">
        <f t="shared" si="2"/>
        <v>12.032616666666666</v>
      </c>
    </row>
    <row r="62" spans="1:11" ht="42.75" customHeight="1">
      <c r="A62" s="148" t="s">
        <v>291</v>
      </c>
      <c r="B62" s="140" t="s">
        <v>302</v>
      </c>
      <c r="C62" s="31">
        <v>45000</v>
      </c>
      <c r="D62" s="33">
        <v>1703</v>
      </c>
      <c r="E62" s="49">
        <f t="shared" si="7"/>
        <v>3.7844444444444445</v>
      </c>
      <c r="F62" s="33"/>
      <c r="G62" s="33"/>
      <c r="H62" s="34"/>
      <c r="I62" s="33">
        <f t="shared" si="5"/>
        <v>45000</v>
      </c>
      <c r="J62" s="33">
        <f t="shared" si="6"/>
        <v>1703</v>
      </c>
      <c r="K62" s="49">
        <f t="shared" si="2"/>
        <v>3.7844444444444445</v>
      </c>
    </row>
    <row r="63" spans="1:11" ht="45" customHeight="1">
      <c r="A63" s="148" t="s">
        <v>292</v>
      </c>
      <c r="B63" s="140" t="s">
        <v>303</v>
      </c>
      <c r="C63" s="31">
        <v>90000</v>
      </c>
      <c r="D63" s="33"/>
      <c r="E63" s="46">
        <f t="shared" si="7"/>
        <v>0</v>
      </c>
      <c r="F63" s="33"/>
      <c r="G63" s="33"/>
      <c r="H63" s="34"/>
      <c r="I63" s="33">
        <f t="shared" si="5"/>
        <v>90000</v>
      </c>
      <c r="J63" s="33">
        <f t="shared" si="6"/>
        <v>0</v>
      </c>
      <c r="K63" s="49">
        <f t="shared" si="2"/>
        <v>0</v>
      </c>
    </row>
    <row r="64" spans="1:11" ht="48" customHeight="1">
      <c r="A64" s="148" t="s">
        <v>293</v>
      </c>
      <c r="B64" s="140" t="s">
        <v>304</v>
      </c>
      <c r="C64" s="31">
        <v>1400000</v>
      </c>
      <c r="D64" s="33">
        <v>303488.53999999998</v>
      </c>
      <c r="E64" s="49">
        <f t="shared" si="7"/>
        <v>21.677752857142856</v>
      </c>
      <c r="F64" s="33"/>
      <c r="G64" s="33"/>
      <c r="H64" s="34"/>
      <c r="I64" s="33">
        <f t="shared" si="5"/>
        <v>1400000</v>
      </c>
      <c r="J64" s="33">
        <f t="shared" si="6"/>
        <v>303488.53999999998</v>
      </c>
      <c r="K64" s="49">
        <f t="shared" si="2"/>
        <v>21.677752857142856</v>
      </c>
    </row>
    <row r="65" spans="1:11" ht="48" customHeight="1">
      <c r="A65" s="148" t="s">
        <v>185</v>
      </c>
      <c r="B65" s="140" t="s">
        <v>305</v>
      </c>
      <c r="C65" s="31">
        <v>1500000</v>
      </c>
      <c r="D65" s="33">
        <v>408488.81</v>
      </c>
      <c r="E65" s="49">
        <f t="shared" si="7"/>
        <v>27.232587333333335</v>
      </c>
      <c r="F65" s="33"/>
      <c r="G65" s="33"/>
      <c r="H65" s="34"/>
      <c r="I65" s="33">
        <f t="shared" si="5"/>
        <v>1500000</v>
      </c>
      <c r="J65" s="33">
        <f t="shared" si="6"/>
        <v>408488.81</v>
      </c>
      <c r="K65" s="49">
        <f t="shared" si="2"/>
        <v>27.232587333333335</v>
      </c>
    </row>
    <row r="66" spans="1:11" ht="44.25" customHeight="1">
      <c r="A66" s="148" t="s">
        <v>186</v>
      </c>
      <c r="B66" s="140" t="s">
        <v>306</v>
      </c>
      <c r="C66" s="31">
        <v>7000000</v>
      </c>
      <c r="D66" s="33">
        <v>1620012.04</v>
      </c>
      <c r="E66" s="49">
        <f t="shared" si="7"/>
        <v>23.143029142857145</v>
      </c>
      <c r="F66" s="33"/>
      <c r="G66" s="33"/>
      <c r="H66" s="34"/>
      <c r="I66" s="33">
        <f t="shared" si="5"/>
        <v>7000000</v>
      </c>
      <c r="J66" s="33">
        <f t="shared" si="6"/>
        <v>1620012.04</v>
      </c>
      <c r="K66" s="49">
        <f t="shared" si="2"/>
        <v>23.143029142857145</v>
      </c>
    </row>
    <row r="67" spans="1:11" ht="47.25" customHeight="1">
      <c r="A67" s="148" t="s">
        <v>187</v>
      </c>
      <c r="B67" s="140" t="s">
        <v>307</v>
      </c>
      <c r="C67" s="31">
        <v>910000</v>
      </c>
      <c r="D67" s="33">
        <v>11622.66</v>
      </c>
      <c r="E67" s="49">
        <f t="shared" si="7"/>
        <v>1.2772153846153846</v>
      </c>
      <c r="F67" s="33"/>
      <c r="G67" s="33"/>
      <c r="H67" s="34"/>
      <c r="I67" s="33">
        <f t="shared" si="5"/>
        <v>910000</v>
      </c>
      <c r="J67" s="33">
        <f t="shared" si="6"/>
        <v>11622.66</v>
      </c>
      <c r="K67" s="49">
        <f t="shared" si="2"/>
        <v>1.2772153846153846</v>
      </c>
    </row>
    <row r="68" spans="1:11" ht="46.5" customHeight="1">
      <c r="A68" s="148" t="s">
        <v>188</v>
      </c>
      <c r="B68" s="140" t="s">
        <v>308</v>
      </c>
      <c r="C68" s="31">
        <v>1250000</v>
      </c>
      <c r="D68" s="33">
        <v>161416.82999999999</v>
      </c>
      <c r="E68" s="49">
        <f t="shared" si="7"/>
        <v>12.9133464</v>
      </c>
      <c r="F68" s="33"/>
      <c r="G68" s="33"/>
      <c r="H68" s="34"/>
      <c r="I68" s="33">
        <f t="shared" si="5"/>
        <v>1250000</v>
      </c>
      <c r="J68" s="33">
        <f t="shared" si="6"/>
        <v>161416.82999999999</v>
      </c>
      <c r="K68" s="49">
        <f t="shared" si="2"/>
        <v>12.9133464</v>
      </c>
    </row>
    <row r="69" spans="1:11" ht="46.5" customHeight="1">
      <c r="A69" s="148" t="s">
        <v>294</v>
      </c>
      <c r="B69" s="140" t="s">
        <v>309</v>
      </c>
      <c r="C69" s="31">
        <v>75000</v>
      </c>
      <c r="D69" s="33">
        <v>18750</v>
      </c>
      <c r="E69" s="49">
        <f t="shared" si="7"/>
        <v>25</v>
      </c>
      <c r="F69" s="33"/>
      <c r="G69" s="33"/>
      <c r="H69" s="34"/>
      <c r="I69" s="33">
        <f t="shared" si="5"/>
        <v>75000</v>
      </c>
      <c r="J69" s="33">
        <f t="shared" si="6"/>
        <v>18750</v>
      </c>
      <c r="K69" s="49">
        <f t="shared" si="2"/>
        <v>25</v>
      </c>
    </row>
    <row r="70" spans="1:11" ht="47.25" customHeight="1">
      <c r="A70" s="141" t="s">
        <v>295</v>
      </c>
      <c r="B70" s="139" t="s">
        <v>310</v>
      </c>
      <c r="C70" s="45">
        <f>SUM(C71:C73)</f>
        <v>22955000</v>
      </c>
      <c r="D70" s="45">
        <f>SUM(D71:D73)</f>
        <v>5416705.0099999998</v>
      </c>
      <c r="E70" s="46">
        <f t="shared" si="7"/>
        <v>23.597059507732517</v>
      </c>
      <c r="F70" s="33"/>
      <c r="G70" s="33"/>
      <c r="H70" s="34"/>
      <c r="I70" s="44">
        <f t="shared" si="5"/>
        <v>22955000</v>
      </c>
      <c r="J70" s="44">
        <f t="shared" si="6"/>
        <v>5416705.0099999998</v>
      </c>
      <c r="K70" s="49">
        <f t="shared" si="2"/>
        <v>23.597059507732517</v>
      </c>
    </row>
    <row r="71" spans="1:11" ht="45" customHeight="1">
      <c r="A71" s="148" t="s">
        <v>296</v>
      </c>
      <c r="B71" s="140" t="s">
        <v>311</v>
      </c>
      <c r="C71" s="31">
        <v>955000</v>
      </c>
      <c r="D71" s="33">
        <v>362791.21</v>
      </c>
      <c r="E71" s="49">
        <f t="shared" si="7"/>
        <v>37.988608376963349</v>
      </c>
      <c r="F71" s="33"/>
      <c r="G71" s="33"/>
      <c r="H71" s="34"/>
      <c r="I71" s="33">
        <f t="shared" si="5"/>
        <v>955000</v>
      </c>
      <c r="J71" s="33">
        <f t="shared" si="6"/>
        <v>362791.21</v>
      </c>
      <c r="K71" s="49">
        <f t="shared" si="2"/>
        <v>37.988608376963349</v>
      </c>
    </row>
    <row r="72" spans="1:11" ht="48.75" customHeight="1">
      <c r="A72" s="148" t="s">
        <v>297</v>
      </c>
      <c r="B72" s="140" t="s">
        <v>312</v>
      </c>
      <c r="C72" s="31">
        <v>9800000</v>
      </c>
      <c r="D72" s="33">
        <v>2651149.79</v>
      </c>
      <c r="E72" s="49">
        <f t="shared" si="7"/>
        <v>27.052548877551018</v>
      </c>
      <c r="F72" s="33"/>
      <c r="G72" s="33"/>
      <c r="H72" s="34"/>
      <c r="I72" s="33">
        <f t="shared" si="5"/>
        <v>9800000</v>
      </c>
      <c r="J72" s="33">
        <f t="shared" si="6"/>
        <v>2651149.79</v>
      </c>
      <c r="K72" s="49">
        <f t="shared" si="2"/>
        <v>27.052548877551018</v>
      </c>
    </row>
    <row r="73" spans="1:11" ht="50.25" customHeight="1">
      <c r="A73" s="162" t="s">
        <v>298</v>
      </c>
      <c r="B73" s="142" t="s">
        <v>313</v>
      </c>
      <c r="C73" s="31">
        <v>12200000</v>
      </c>
      <c r="D73" s="33">
        <v>2402764.0099999998</v>
      </c>
      <c r="E73" s="49">
        <f t="shared" si="7"/>
        <v>19.694786967213112</v>
      </c>
      <c r="F73" s="33"/>
      <c r="G73" s="33"/>
      <c r="H73" s="34"/>
      <c r="I73" s="33">
        <f t="shared" si="5"/>
        <v>12200000</v>
      </c>
      <c r="J73" s="33">
        <f t="shared" si="6"/>
        <v>2402764.0099999998</v>
      </c>
      <c r="K73" s="49">
        <f t="shared" si="2"/>
        <v>19.694786967213112</v>
      </c>
    </row>
    <row r="74" spans="1:11" ht="42.75" customHeight="1">
      <c r="A74" s="144" t="s">
        <v>314</v>
      </c>
      <c r="B74" s="139" t="s">
        <v>318</v>
      </c>
      <c r="C74" s="143">
        <f>C75</f>
        <v>0</v>
      </c>
      <c r="D74" s="143">
        <f>D75</f>
        <v>0</v>
      </c>
      <c r="E74" s="49"/>
      <c r="F74" s="44">
        <f>F75</f>
        <v>28000</v>
      </c>
      <c r="G74" s="44">
        <f>G75</f>
        <v>9098.42</v>
      </c>
      <c r="H74" s="46">
        <f>+G74/F74*100</f>
        <v>32.494357142857147</v>
      </c>
      <c r="I74" s="33">
        <f t="shared" si="5"/>
        <v>28000</v>
      </c>
      <c r="J74" s="33">
        <f t="shared" si="6"/>
        <v>9098.42</v>
      </c>
      <c r="K74" s="49">
        <f t="shared" si="2"/>
        <v>32.494357142857147</v>
      </c>
    </row>
    <row r="75" spans="1:11" ht="41.25" customHeight="1">
      <c r="A75" s="145" t="s">
        <v>315</v>
      </c>
      <c r="B75" s="139" t="s">
        <v>319</v>
      </c>
      <c r="C75" s="31">
        <f>C76+C77</f>
        <v>0</v>
      </c>
      <c r="D75" s="31">
        <f>D76+D77</f>
        <v>0</v>
      </c>
      <c r="E75" s="49"/>
      <c r="F75" s="33">
        <f>F76+F77</f>
        <v>28000</v>
      </c>
      <c r="G75" s="33">
        <f>G76+G77</f>
        <v>9098.42</v>
      </c>
      <c r="H75" s="46">
        <f>+G75/F75*100</f>
        <v>32.494357142857147</v>
      </c>
      <c r="I75" s="33">
        <f t="shared" si="5"/>
        <v>28000</v>
      </c>
      <c r="J75" s="33">
        <f t="shared" si="6"/>
        <v>9098.42</v>
      </c>
      <c r="K75" s="49">
        <f t="shared" si="2"/>
        <v>32.494357142857147</v>
      </c>
    </row>
    <row r="76" spans="1:11" ht="50.25" customHeight="1">
      <c r="A76" s="153" t="s">
        <v>316</v>
      </c>
      <c r="B76" s="140" t="s">
        <v>320</v>
      </c>
      <c r="C76" s="31"/>
      <c r="D76" s="33"/>
      <c r="E76" s="49"/>
      <c r="F76" s="33">
        <v>8000</v>
      </c>
      <c r="G76" s="33">
        <v>5233.6899999999996</v>
      </c>
      <c r="H76" s="46">
        <f>+G76/F76*100</f>
        <v>65.421124999999989</v>
      </c>
      <c r="I76" s="33">
        <f t="shared" si="5"/>
        <v>8000</v>
      </c>
      <c r="J76" s="33">
        <f t="shared" si="6"/>
        <v>5233.6899999999996</v>
      </c>
      <c r="K76" s="49">
        <f t="shared" si="2"/>
        <v>65.421124999999989</v>
      </c>
    </row>
    <row r="77" spans="1:11" ht="50.25" customHeight="1">
      <c r="A77" s="153" t="s">
        <v>317</v>
      </c>
      <c r="B77" s="140" t="s">
        <v>321</v>
      </c>
      <c r="C77" s="31"/>
      <c r="D77" s="33"/>
      <c r="E77" s="49"/>
      <c r="F77" s="33">
        <v>20000</v>
      </c>
      <c r="G77" s="33">
        <v>3864.73</v>
      </c>
      <c r="H77" s="46">
        <f>+G77/F77*100</f>
        <v>19.323650000000001</v>
      </c>
      <c r="I77" s="33">
        <f t="shared" si="5"/>
        <v>20000</v>
      </c>
      <c r="J77" s="33">
        <f t="shared" si="6"/>
        <v>3864.73</v>
      </c>
      <c r="K77" s="49">
        <f t="shared" si="2"/>
        <v>19.323650000000001</v>
      </c>
    </row>
    <row r="78" spans="1:11" ht="47.25" customHeight="1">
      <c r="A78" s="7" t="s">
        <v>151</v>
      </c>
      <c r="B78" s="43">
        <v>20000000</v>
      </c>
      <c r="C78" s="44">
        <f>C79+C87+C98</f>
        <v>849000</v>
      </c>
      <c r="D78" s="44">
        <f>D79+D87+D98</f>
        <v>161689.82</v>
      </c>
      <c r="E78" s="46">
        <f t="shared" si="7"/>
        <v>19.044737338044758</v>
      </c>
      <c r="F78" s="44">
        <f>+F79+F87+F98+F106</f>
        <v>1378000</v>
      </c>
      <c r="G78" s="44">
        <f>+G79+G87+G98+G106</f>
        <v>405306.26999999996</v>
      </c>
      <c r="H78" s="46"/>
      <c r="I78" s="44">
        <f t="shared" si="5"/>
        <v>2227000</v>
      </c>
      <c r="J78" s="44">
        <f>+J79+J87+J98+J106</f>
        <v>566996.09</v>
      </c>
      <c r="K78" s="46">
        <f t="shared" si="2"/>
        <v>25.4600848675348</v>
      </c>
    </row>
    <row r="79" spans="1:11" ht="48.75" customHeight="1">
      <c r="A79" s="89" t="s">
        <v>135</v>
      </c>
      <c r="B79" s="50">
        <v>21000000</v>
      </c>
      <c r="C79" s="45">
        <f>C80+C81+C85</f>
        <v>110000</v>
      </c>
      <c r="D79" s="44">
        <f>D80+D85</f>
        <v>13223</v>
      </c>
      <c r="E79" s="49">
        <f t="shared" si="7"/>
        <v>12.02090909090909</v>
      </c>
      <c r="F79" s="44">
        <f>SUM(F81:F84)</f>
        <v>0</v>
      </c>
      <c r="G79" s="44">
        <f>SUM(G81:G84)</f>
        <v>0</v>
      </c>
      <c r="H79" s="46"/>
      <c r="I79" s="44">
        <f t="shared" si="5"/>
        <v>110000</v>
      </c>
      <c r="J79" s="44">
        <f t="shared" si="5"/>
        <v>13223</v>
      </c>
      <c r="K79" s="49">
        <f t="shared" si="2"/>
        <v>12.02090909090909</v>
      </c>
    </row>
    <row r="80" spans="1:11" ht="69" customHeight="1">
      <c r="A80" s="93" t="s">
        <v>133</v>
      </c>
      <c r="B80" s="51">
        <v>21010000</v>
      </c>
      <c r="C80" s="29">
        <f>C81</f>
        <v>0</v>
      </c>
      <c r="D80" s="29">
        <f>D81</f>
        <v>7113</v>
      </c>
      <c r="E80" s="49"/>
      <c r="F80" s="44"/>
      <c r="G80" s="44"/>
      <c r="H80" s="46"/>
      <c r="I80" s="29">
        <f>I81</f>
        <v>0</v>
      </c>
      <c r="J80" s="29">
        <f>J81</f>
        <v>7113</v>
      </c>
      <c r="K80" s="49"/>
    </row>
    <row r="81" spans="1:11" ht="51" customHeight="1">
      <c r="A81" s="93" t="s">
        <v>11</v>
      </c>
      <c r="B81" s="51">
        <v>21010300</v>
      </c>
      <c r="C81" s="31"/>
      <c r="D81" s="33">
        <v>7113</v>
      </c>
      <c r="E81" s="49"/>
      <c r="F81" s="33"/>
      <c r="G81" s="33"/>
      <c r="H81" s="46"/>
      <c r="I81" s="33">
        <f t="shared" ref="I81:J86" si="8">SUM(C81+F81)</f>
        <v>0</v>
      </c>
      <c r="J81" s="33">
        <f t="shared" si="8"/>
        <v>7113</v>
      </c>
      <c r="K81" s="49"/>
    </row>
    <row r="82" spans="1:11" ht="0.75" hidden="1" customHeight="1">
      <c r="A82" s="93" t="s">
        <v>209</v>
      </c>
      <c r="B82" s="51">
        <v>21010800</v>
      </c>
      <c r="C82" s="31"/>
      <c r="D82" s="33"/>
      <c r="E82" s="49" t="e">
        <f t="shared" si="7"/>
        <v>#DIV/0!</v>
      </c>
      <c r="F82" s="33"/>
      <c r="G82" s="33"/>
      <c r="H82" s="46" t="e">
        <f>+G82/F82*100</f>
        <v>#DIV/0!</v>
      </c>
      <c r="I82" s="33">
        <f t="shared" si="8"/>
        <v>0</v>
      </c>
      <c r="J82" s="33">
        <f t="shared" si="8"/>
        <v>0</v>
      </c>
      <c r="K82" s="49" t="e">
        <f t="shared" si="2"/>
        <v>#DIV/0!</v>
      </c>
    </row>
    <row r="83" spans="1:11" ht="30" hidden="1" customHeight="1">
      <c r="A83" s="93" t="s">
        <v>198</v>
      </c>
      <c r="B83" s="51">
        <v>21040000</v>
      </c>
      <c r="C83" s="31"/>
      <c r="D83" s="33"/>
      <c r="E83" s="49" t="e">
        <f t="shared" si="7"/>
        <v>#DIV/0!</v>
      </c>
      <c r="F83" s="33"/>
      <c r="G83" s="33"/>
      <c r="H83" s="46" t="e">
        <f>+G83/F83*100</f>
        <v>#DIV/0!</v>
      </c>
      <c r="I83" s="33">
        <f t="shared" si="8"/>
        <v>0</v>
      </c>
      <c r="J83" s="33">
        <f t="shared" si="8"/>
        <v>0</v>
      </c>
      <c r="K83" s="49" t="e">
        <f t="shared" si="2"/>
        <v>#DIV/0!</v>
      </c>
    </row>
    <row r="84" spans="1:11" ht="30" hidden="1" customHeight="1">
      <c r="A84" s="93" t="s">
        <v>169</v>
      </c>
      <c r="B84" s="25">
        <v>21110000</v>
      </c>
      <c r="C84" s="31"/>
      <c r="D84" s="33"/>
      <c r="E84" s="49" t="e">
        <f t="shared" si="7"/>
        <v>#DIV/0!</v>
      </c>
      <c r="F84" s="33"/>
      <c r="G84" s="33"/>
      <c r="H84" s="49"/>
      <c r="I84" s="33">
        <f t="shared" si="8"/>
        <v>0</v>
      </c>
      <c r="J84" s="33">
        <f t="shared" si="8"/>
        <v>0</v>
      </c>
      <c r="K84" s="49" t="e">
        <f t="shared" si="2"/>
        <v>#DIV/0!</v>
      </c>
    </row>
    <row r="85" spans="1:11" ht="40.5" customHeight="1">
      <c r="A85" s="147" t="s">
        <v>322</v>
      </c>
      <c r="B85" s="139" t="s">
        <v>324</v>
      </c>
      <c r="C85" s="45">
        <f>C86</f>
        <v>110000</v>
      </c>
      <c r="D85" s="45">
        <f>D86</f>
        <v>6110</v>
      </c>
      <c r="E85" s="46">
        <f t="shared" si="7"/>
        <v>5.5545454545454547</v>
      </c>
      <c r="F85" s="33"/>
      <c r="G85" s="33"/>
      <c r="H85" s="49"/>
      <c r="I85" s="44">
        <f t="shared" ref="I85:I91" si="9">SUM(C85+F85)</f>
        <v>110000</v>
      </c>
      <c r="J85" s="44">
        <f t="shared" si="8"/>
        <v>6110</v>
      </c>
      <c r="K85" s="49">
        <f t="shared" si="2"/>
        <v>5.5545454545454547</v>
      </c>
    </row>
    <row r="86" spans="1:11" ht="48.75" customHeight="1">
      <c r="A86" s="148" t="s">
        <v>323</v>
      </c>
      <c r="B86" s="140" t="s">
        <v>325</v>
      </c>
      <c r="C86" s="31">
        <v>110000</v>
      </c>
      <c r="D86" s="33">
        <v>6110</v>
      </c>
      <c r="E86" s="49">
        <f t="shared" si="7"/>
        <v>5.5545454545454547</v>
      </c>
      <c r="F86" s="33"/>
      <c r="G86" s="33"/>
      <c r="H86" s="49"/>
      <c r="I86" s="33">
        <f t="shared" si="9"/>
        <v>110000</v>
      </c>
      <c r="J86" s="33">
        <f t="shared" si="8"/>
        <v>6110</v>
      </c>
      <c r="K86" s="49">
        <f t="shared" si="2"/>
        <v>5.5545454545454547</v>
      </c>
    </row>
    <row r="87" spans="1:11" ht="45.75" customHeight="1">
      <c r="A87" s="122" t="s">
        <v>125</v>
      </c>
      <c r="B87" s="50">
        <v>22000000</v>
      </c>
      <c r="C87" s="44">
        <f>C88+C93+C95</f>
        <v>689000</v>
      </c>
      <c r="D87" s="44">
        <f>D88+D93+D95</f>
        <v>148466.82</v>
      </c>
      <c r="E87" s="46">
        <f>+D87/C87*100</f>
        <v>21.548159651669085</v>
      </c>
      <c r="F87" s="44">
        <f>+F93</f>
        <v>0</v>
      </c>
      <c r="G87" s="44">
        <f>+G93</f>
        <v>0</v>
      </c>
      <c r="H87" s="46"/>
      <c r="I87" s="44">
        <f t="shared" si="9"/>
        <v>689000</v>
      </c>
      <c r="J87" s="44">
        <f>SUM(D87+G87)</f>
        <v>148466.82</v>
      </c>
      <c r="K87" s="46">
        <f t="shared" si="2"/>
        <v>21.548159651669085</v>
      </c>
    </row>
    <row r="88" spans="1:11" ht="50.25" customHeight="1">
      <c r="A88" s="130" t="s">
        <v>107</v>
      </c>
      <c r="B88" s="80">
        <v>22010000</v>
      </c>
      <c r="C88" s="29">
        <f>C89+C91+C90</f>
        <v>661000</v>
      </c>
      <c r="D88" s="29">
        <f>D89+D91+D90+D92</f>
        <v>139710.20000000001</v>
      </c>
      <c r="E88" s="34">
        <f>+D88/C88*100</f>
        <v>21.136187594553707</v>
      </c>
      <c r="F88" s="44"/>
      <c r="G88" s="44"/>
      <c r="H88" s="46"/>
      <c r="I88" s="29">
        <f t="shared" si="9"/>
        <v>661000</v>
      </c>
      <c r="J88" s="29">
        <f t="shared" ref="J88:J105" si="10">SUM(D88+G88)</f>
        <v>139710.20000000001</v>
      </c>
      <c r="K88" s="49">
        <f t="shared" si="2"/>
        <v>21.136187594553707</v>
      </c>
    </row>
    <row r="89" spans="1:11" ht="46.5" customHeight="1">
      <c r="A89" s="132" t="s">
        <v>222</v>
      </c>
      <c r="B89" s="51">
        <v>22010300</v>
      </c>
      <c r="C89" s="52"/>
      <c r="D89" s="29">
        <v>4990</v>
      </c>
      <c r="E89" s="34"/>
      <c r="F89" s="44"/>
      <c r="G89" s="44"/>
      <c r="H89" s="46"/>
      <c r="I89" s="44">
        <f t="shared" si="9"/>
        <v>0</v>
      </c>
      <c r="J89" s="29">
        <f t="shared" si="10"/>
        <v>4990</v>
      </c>
      <c r="K89" s="49"/>
    </row>
    <row r="90" spans="1:11" ht="46.5" customHeight="1">
      <c r="A90" s="148" t="s">
        <v>326</v>
      </c>
      <c r="B90" s="140">
        <v>22012500</v>
      </c>
      <c r="C90" s="52">
        <v>410000</v>
      </c>
      <c r="D90" s="29">
        <v>68134.2</v>
      </c>
      <c r="E90" s="34">
        <f>+D90/C90*100</f>
        <v>16.61809756097561</v>
      </c>
      <c r="F90" s="44"/>
      <c r="G90" s="44"/>
      <c r="H90" s="46"/>
      <c r="I90" s="33">
        <f t="shared" si="9"/>
        <v>410000</v>
      </c>
      <c r="J90" s="29">
        <f t="shared" si="10"/>
        <v>68134.2</v>
      </c>
      <c r="K90" s="49">
        <f t="shared" si="2"/>
        <v>16.61809756097561</v>
      </c>
    </row>
    <row r="91" spans="1:11" ht="49.5" customHeight="1">
      <c r="A91" s="132" t="s">
        <v>108</v>
      </c>
      <c r="B91" s="51">
        <v>22012600</v>
      </c>
      <c r="C91" s="52">
        <v>251000</v>
      </c>
      <c r="D91" s="29">
        <v>62046</v>
      </c>
      <c r="E91" s="34">
        <f t="shared" ref="E91:E100" si="11">+D91/C91*100</f>
        <v>24.719521912350597</v>
      </c>
      <c r="F91" s="44"/>
      <c r="G91" s="44"/>
      <c r="H91" s="46"/>
      <c r="I91" s="29">
        <f t="shared" si="9"/>
        <v>251000</v>
      </c>
      <c r="J91" s="29">
        <f t="shared" si="10"/>
        <v>62046</v>
      </c>
      <c r="K91" s="49">
        <f t="shared" si="2"/>
        <v>24.719521912350597</v>
      </c>
    </row>
    <row r="92" spans="1:11" ht="82.5" customHeight="1">
      <c r="A92" s="149" t="s">
        <v>327</v>
      </c>
      <c r="B92" s="51">
        <v>22012900</v>
      </c>
      <c r="C92" s="52"/>
      <c r="D92" s="29">
        <v>4540</v>
      </c>
      <c r="E92" s="34"/>
      <c r="F92" s="44"/>
      <c r="G92" s="44"/>
      <c r="H92" s="46"/>
      <c r="I92" s="29"/>
      <c r="J92" s="29">
        <f t="shared" si="10"/>
        <v>4540</v>
      </c>
      <c r="K92" s="49"/>
    </row>
    <row r="93" spans="1:11" ht="43.5" customHeight="1">
      <c r="A93" s="89" t="s">
        <v>12</v>
      </c>
      <c r="B93" s="48">
        <v>22080000</v>
      </c>
      <c r="C93" s="31">
        <f>C94</f>
        <v>0</v>
      </c>
      <c r="D93" s="31">
        <f>D94</f>
        <v>3272.07</v>
      </c>
      <c r="E93" s="34"/>
      <c r="F93" s="33">
        <f>+F94</f>
        <v>0</v>
      </c>
      <c r="G93" s="33">
        <f>+G94</f>
        <v>0</v>
      </c>
      <c r="H93" s="34"/>
      <c r="I93" s="29">
        <f t="shared" ref="I93:I102" si="12">SUM(C93+F93)</f>
        <v>0</v>
      </c>
      <c r="J93" s="33">
        <f t="shared" si="10"/>
        <v>3272.07</v>
      </c>
      <c r="K93" s="34"/>
    </row>
    <row r="94" spans="1:11" ht="45.75" customHeight="1">
      <c r="A94" s="93" t="s">
        <v>126</v>
      </c>
      <c r="B94" s="25">
        <v>22080400</v>
      </c>
      <c r="C94" s="31"/>
      <c r="D94" s="33">
        <v>3272.07</v>
      </c>
      <c r="E94" s="49"/>
      <c r="F94" s="33"/>
      <c r="G94" s="33"/>
      <c r="H94" s="34"/>
      <c r="I94" s="33">
        <f t="shared" si="12"/>
        <v>0</v>
      </c>
      <c r="J94" s="33">
        <f t="shared" si="10"/>
        <v>3272.07</v>
      </c>
      <c r="K94" s="34"/>
    </row>
    <row r="95" spans="1:11" ht="46.5" customHeight="1">
      <c r="A95" s="147" t="s">
        <v>328</v>
      </c>
      <c r="B95" s="139" t="s">
        <v>331</v>
      </c>
      <c r="C95" s="45">
        <f>C96+C97</f>
        <v>28000</v>
      </c>
      <c r="D95" s="45">
        <f>D96+D97</f>
        <v>5484.55</v>
      </c>
      <c r="E95" s="46">
        <f t="shared" si="11"/>
        <v>19.587678571428572</v>
      </c>
      <c r="F95" s="44"/>
      <c r="G95" s="44"/>
      <c r="H95" s="46"/>
      <c r="I95" s="44">
        <f t="shared" si="12"/>
        <v>28000</v>
      </c>
      <c r="J95" s="44">
        <f t="shared" si="10"/>
        <v>5484.55</v>
      </c>
      <c r="K95" s="34">
        <f t="shared" si="2"/>
        <v>19.587678571428572</v>
      </c>
    </row>
    <row r="96" spans="1:11" ht="45.75" customHeight="1">
      <c r="A96" s="146" t="s">
        <v>329</v>
      </c>
      <c r="B96" s="140" t="s">
        <v>332</v>
      </c>
      <c r="C96" s="31">
        <v>13000</v>
      </c>
      <c r="D96" s="33">
        <v>2645.55</v>
      </c>
      <c r="E96" s="49">
        <f t="shared" si="11"/>
        <v>20.350384615384616</v>
      </c>
      <c r="F96" s="33"/>
      <c r="G96" s="33"/>
      <c r="H96" s="34"/>
      <c r="I96" s="29">
        <f t="shared" si="12"/>
        <v>13000</v>
      </c>
      <c r="J96" s="33">
        <f t="shared" si="10"/>
        <v>2645.55</v>
      </c>
      <c r="K96" s="34">
        <f t="shared" si="2"/>
        <v>20.350384615384616</v>
      </c>
    </row>
    <row r="97" spans="1:11" ht="45.75" customHeight="1">
      <c r="A97" s="146" t="s">
        <v>330</v>
      </c>
      <c r="B97" s="140" t="s">
        <v>333</v>
      </c>
      <c r="C97" s="31">
        <v>15000</v>
      </c>
      <c r="D97" s="33">
        <v>2839</v>
      </c>
      <c r="E97" s="49">
        <f t="shared" si="11"/>
        <v>18.926666666666666</v>
      </c>
      <c r="F97" s="33"/>
      <c r="G97" s="33"/>
      <c r="H97" s="34"/>
      <c r="I97" s="29">
        <f t="shared" si="12"/>
        <v>15000</v>
      </c>
      <c r="J97" s="33">
        <f t="shared" si="10"/>
        <v>2839</v>
      </c>
      <c r="K97" s="34">
        <f t="shared" si="2"/>
        <v>18.926666666666666</v>
      </c>
    </row>
    <row r="98" spans="1:11" ht="43.5" customHeight="1">
      <c r="A98" s="89" t="s">
        <v>138</v>
      </c>
      <c r="B98" s="50">
        <v>24000000</v>
      </c>
      <c r="C98" s="44">
        <f>C99</f>
        <v>50000</v>
      </c>
      <c r="D98" s="44">
        <f t="shared" ref="D98:G99" si="13">D99</f>
        <v>0</v>
      </c>
      <c r="E98" s="44">
        <f t="shared" si="13"/>
        <v>0</v>
      </c>
      <c r="F98" s="44">
        <f t="shared" si="13"/>
        <v>0</v>
      </c>
      <c r="G98" s="44">
        <f t="shared" si="13"/>
        <v>120314.73</v>
      </c>
      <c r="H98" s="23"/>
      <c r="I98" s="44">
        <f t="shared" si="12"/>
        <v>50000</v>
      </c>
      <c r="J98" s="33">
        <f t="shared" si="10"/>
        <v>120314.73</v>
      </c>
      <c r="K98" s="34">
        <f t="shared" si="2"/>
        <v>240.62945999999999</v>
      </c>
    </row>
    <row r="99" spans="1:11" ht="38.25" customHeight="1">
      <c r="A99" s="93" t="s">
        <v>168</v>
      </c>
      <c r="B99" s="25">
        <v>24060000</v>
      </c>
      <c r="C99" s="52">
        <f>C100</f>
        <v>50000</v>
      </c>
      <c r="D99" s="52">
        <f t="shared" si="13"/>
        <v>0</v>
      </c>
      <c r="E99" s="52">
        <f t="shared" si="13"/>
        <v>0</v>
      </c>
      <c r="F99" s="52">
        <f t="shared" si="13"/>
        <v>0</v>
      </c>
      <c r="G99" s="52">
        <f>G100+G105</f>
        <v>120314.73</v>
      </c>
      <c r="H99" s="24"/>
      <c r="I99" s="29">
        <f t="shared" si="12"/>
        <v>50000</v>
      </c>
      <c r="J99" s="33">
        <f t="shared" si="10"/>
        <v>120314.73</v>
      </c>
      <c r="K99" s="34">
        <f t="shared" si="2"/>
        <v>240.62945999999999</v>
      </c>
    </row>
    <row r="100" spans="1:11" ht="39" customHeight="1">
      <c r="A100" s="93" t="s">
        <v>168</v>
      </c>
      <c r="B100" s="25">
        <v>24060300</v>
      </c>
      <c r="C100" s="31">
        <v>50000</v>
      </c>
      <c r="D100" s="33"/>
      <c r="E100" s="49">
        <f t="shared" si="11"/>
        <v>0</v>
      </c>
      <c r="F100" s="33"/>
      <c r="G100" s="33"/>
      <c r="H100" s="34"/>
      <c r="I100" s="33">
        <f t="shared" si="12"/>
        <v>50000</v>
      </c>
      <c r="J100" s="33">
        <f t="shared" si="10"/>
        <v>0</v>
      </c>
      <c r="K100" s="34">
        <f t="shared" si="2"/>
        <v>0</v>
      </c>
    </row>
    <row r="101" spans="1:11" ht="33" hidden="1" customHeight="1">
      <c r="A101" s="93" t="s">
        <v>18</v>
      </c>
      <c r="B101" s="25">
        <v>24060600</v>
      </c>
      <c r="C101" s="31"/>
      <c r="D101" s="33"/>
      <c r="E101" s="46"/>
      <c r="F101" s="33"/>
      <c r="G101" s="33"/>
      <c r="H101" s="34"/>
      <c r="I101" s="33">
        <f t="shared" si="12"/>
        <v>0</v>
      </c>
      <c r="J101" s="33">
        <f t="shared" si="10"/>
        <v>0</v>
      </c>
      <c r="K101" s="34"/>
    </row>
    <row r="102" spans="1:11" ht="33" hidden="1" customHeight="1">
      <c r="A102" s="93" t="s">
        <v>101</v>
      </c>
      <c r="B102" s="25">
        <v>24061900</v>
      </c>
      <c r="C102" s="31"/>
      <c r="D102" s="33"/>
      <c r="E102" s="46"/>
      <c r="F102" s="33"/>
      <c r="G102" s="33"/>
      <c r="H102" s="34"/>
      <c r="I102" s="33">
        <f t="shared" si="12"/>
        <v>0</v>
      </c>
      <c r="J102" s="33">
        <f t="shared" si="10"/>
        <v>0</v>
      </c>
      <c r="K102" s="34"/>
    </row>
    <row r="103" spans="1:11" ht="33.75" hidden="1" customHeight="1">
      <c r="A103" s="93" t="s">
        <v>14</v>
      </c>
      <c r="B103" s="25">
        <v>24062100</v>
      </c>
      <c r="C103" s="31"/>
      <c r="D103" s="33"/>
      <c r="E103" s="46"/>
      <c r="F103" s="33"/>
      <c r="G103" s="33"/>
      <c r="H103" s="34"/>
      <c r="I103" s="33"/>
      <c r="J103" s="33">
        <f t="shared" si="10"/>
        <v>0</v>
      </c>
      <c r="K103" s="34"/>
    </row>
    <row r="104" spans="1:11" ht="9" hidden="1" customHeight="1">
      <c r="A104" s="93" t="s">
        <v>0</v>
      </c>
      <c r="B104" s="25">
        <v>24110900</v>
      </c>
      <c r="C104" s="31"/>
      <c r="D104" s="33"/>
      <c r="E104" s="46"/>
      <c r="F104" s="33"/>
      <c r="G104" s="33"/>
      <c r="H104" s="34"/>
      <c r="I104" s="33">
        <f>SUM(C104+F104)</f>
        <v>0</v>
      </c>
      <c r="J104" s="33">
        <f t="shared" si="10"/>
        <v>0</v>
      </c>
      <c r="K104" s="34"/>
    </row>
    <row r="105" spans="1:11" ht="51.75" customHeight="1">
      <c r="A105" s="150" t="s">
        <v>334</v>
      </c>
      <c r="B105" s="25">
        <v>24062100</v>
      </c>
      <c r="C105" s="31"/>
      <c r="D105" s="33"/>
      <c r="E105" s="46"/>
      <c r="F105" s="33"/>
      <c r="G105" s="33">
        <v>120314.73</v>
      </c>
      <c r="H105" s="34"/>
      <c r="I105" s="33"/>
      <c r="J105" s="33">
        <f t="shared" si="10"/>
        <v>120314.73</v>
      </c>
      <c r="K105" s="34"/>
    </row>
    <row r="106" spans="1:11" ht="39" customHeight="1">
      <c r="A106" s="89" t="s">
        <v>190</v>
      </c>
      <c r="B106" s="50">
        <v>25000000</v>
      </c>
      <c r="C106" s="45">
        <f>+C107+C112</f>
        <v>0</v>
      </c>
      <c r="D106" s="44">
        <f>+D107+D112</f>
        <v>0</v>
      </c>
      <c r="E106" s="46"/>
      <c r="F106" s="44">
        <f>+F107+F112</f>
        <v>1378000</v>
      </c>
      <c r="G106" s="44">
        <f>+G107+G112</f>
        <v>284991.53999999998</v>
      </c>
      <c r="H106" s="46">
        <f t="shared" ref="H106:H130" si="14">+G106/F106*100</f>
        <v>20.68153410740203</v>
      </c>
      <c r="I106" s="44">
        <f>+I107+I112</f>
        <v>1378000</v>
      </c>
      <c r="J106" s="44">
        <f>+J107+J112</f>
        <v>284991.53999999998</v>
      </c>
      <c r="K106" s="46">
        <f t="shared" ref="K106:K122" si="15">+J106/I106*100</f>
        <v>20.68153410740203</v>
      </c>
    </row>
    <row r="107" spans="1:11" ht="42.75" customHeight="1">
      <c r="A107" s="130" t="s">
        <v>127</v>
      </c>
      <c r="B107" s="25">
        <v>25010000</v>
      </c>
      <c r="C107" s="31">
        <f>SUM(C108:C111)</f>
        <v>0</v>
      </c>
      <c r="D107" s="33">
        <f>SUM(D108:D111)</f>
        <v>0</v>
      </c>
      <c r="E107" s="34"/>
      <c r="F107" s="29">
        <f>F108+F109+F110</f>
        <v>1378000</v>
      </c>
      <c r="G107" s="29">
        <f>G108+G109+G110+G111</f>
        <v>239024.53999999998</v>
      </c>
      <c r="H107" s="34">
        <f t="shared" si="14"/>
        <v>17.345757619738748</v>
      </c>
      <c r="I107" s="33">
        <f t="shared" ref="I107:J111" si="16">SUM(C107+F107)</f>
        <v>1378000</v>
      </c>
      <c r="J107" s="33">
        <f t="shared" si="16"/>
        <v>239024.53999999998</v>
      </c>
      <c r="K107" s="34">
        <f t="shared" si="15"/>
        <v>17.345757619738748</v>
      </c>
    </row>
    <row r="108" spans="1:11" ht="38.25" customHeight="1">
      <c r="A108" s="132" t="s">
        <v>128</v>
      </c>
      <c r="B108" s="25">
        <v>25010100</v>
      </c>
      <c r="C108" s="31"/>
      <c r="D108" s="33"/>
      <c r="E108" s="34"/>
      <c r="F108" s="29">
        <v>376000</v>
      </c>
      <c r="G108" s="29">
        <v>71039.600000000006</v>
      </c>
      <c r="H108" s="34">
        <f t="shared" si="14"/>
        <v>18.893510638297876</v>
      </c>
      <c r="I108" s="33">
        <f t="shared" si="16"/>
        <v>376000</v>
      </c>
      <c r="J108" s="33">
        <f t="shared" si="16"/>
        <v>71039.600000000006</v>
      </c>
      <c r="K108" s="34">
        <f t="shared" si="15"/>
        <v>18.893510638297876</v>
      </c>
    </row>
    <row r="109" spans="1:11" ht="38.25" customHeight="1">
      <c r="A109" s="132" t="s">
        <v>129</v>
      </c>
      <c r="B109" s="25">
        <v>25010200</v>
      </c>
      <c r="C109" s="31"/>
      <c r="D109" s="33"/>
      <c r="E109" s="34"/>
      <c r="F109" s="29">
        <v>990000</v>
      </c>
      <c r="G109" s="29">
        <v>160350.07999999999</v>
      </c>
      <c r="H109" s="34">
        <f t="shared" si="14"/>
        <v>16.196977777777775</v>
      </c>
      <c r="I109" s="33">
        <f t="shared" si="16"/>
        <v>990000</v>
      </c>
      <c r="J109" s="33">
        <f t="shared" si="16"/>
        <v>160350.07999999999</v>
      </c>
      <c r="K109" s="34">
        <f t="shared" si="15"/>
        <v>16.196977777777775</v>
      </c>
    </row>
    <row r="110" spans="1:11" ht="46.5" customHeight="1">
      <c r="A110" s="93" t="s">
        <v>191</v>
      </c>
      <c r="B110" s="25">
        <v>25010300</v>
      </c>
      <c r="C110" s="31"/>
      <c r="D110" s="33"/>
      <c r="E110" s="34"/>
      <c r="F110" s="29">
        <v>12000</v>
      </c>
      <c r="G110" s="29">
        <v>7634.86</v>
      </c>
      <c r="H110" s="34">
        <f t="shared" si="14"/>
        <v>63.623833333333337</v>
      </c>
      <c r="I110" s="33">
        <f t="shared" si="16"/>
        <v>12000</v>
      </c>
      <c r="J110" s="33">
        <f t="shared" si="16"/>
        <v>7634.86</v>
      </c>
      <c r="K110" s="34">
        <f t="shared" si="15"/>
        <v>63.623833333333337</v>
      </c>
    </row>
    <row r="111" spans="1:11" ht="30" hidden="1" customHeight="1">
      <c r="A111" s="93" t="s">
        <v>211</v>
      </c>
      <c r="B111" s="25">
        <v>25010400</v>
      </c>
      <c r="C111" s="31"/>
      <c r="D111" s="33"/>
      <c r="E111" s="34"/>
      <c r="F111" s="32"/>
      <c r="G111" s="29"/>
      <c r="H111" s="34"/>
      <c r="I111" s="33">
        <f t="shared" si="16"/>
        <v>0</v>
      </c>
      <c r="J111" s="33">
        <f t="shared" si="16"/>
        <v>0</v>
      </c>
      <c r="K111" s="34"/>
    </row>
    <row r="112" spans="1:11" ht="46.5" customHeight="1">
      <c r="A112" s="134" t="s">
        <v>192</v>
      </c>
      <c r="B112" s="25">
        <v>25020000</v>
      </c>
      <c r="C112" s="31">
        <f>+C114</f>
        <v>0</v>
      </c>
      <c r="D112" s="33">
        <f>+D114</f>
        <v>0</v>
      </c>
      <c r="E112" s="34"/>
      <c r="F112" s="29">
        <f>F113+F114</f>
        <v>0</v>
      </c>
      <c r="G112" s="29">
        <f>G113</f>
        <v>45967</v>
      </c>
      <c r="H112" s="34"/>
      <c r="I112" s="33">
        <f>+I114+I113</f>
        <v>0</v>
      </c>
      <c r="J112" s="33">
        <f>SUM(D112+G112)</f>
        <v>45967</v>
      </c>
      <c r="K112" s="34"/>
    </row>
    <row r="113" spans="1:11" ht="39.75" customHeight="1">
      <c r="A113" s="93" t="s">
        <v>196</v>
      </c>
      <c r="B113" s="25">
        <v>25020100</v>
      </c>
      <c r="C113" s="31"/>
      <c r="D113" s="33"/>
      <c r="E113" s="34"/>
      <c r="F113" s="29"/>
      <c r="G113" s="29">
        <v>45967</v>
      </c>
      <c r="H113" s="34"/>
      <c r="I113" s="33">
        <f>SUM(C113+F113)</f>
        <v>0</v>
      </c>
      <c r="J113" s="33">
        <f>SUM(D113+G113)</f>
        <v>45967</v>
      </c>
      <c r="K113" s="34"/>
    </row>
    <row r="114" spans="1:11" ht="0.75" hidden="1" customHeight="1">
      <c r="A114" s="93" t="s">
        <v>102</v>
      </c>
      <c r="B114" s="25">
        <v>25020200</v>
      </c>
      <c r="C114" s="31"/>
      <c r="D114" s="33"/>
      <c r="E114" s="34"/>
      <c r="F114" s="120"/>
      <c r="G114" s="120"/>
      <c r="H114" s="34"/>
      <c r="I114" s="33">
        <f>SUM(C114+F114)</f>
        <v>0</v>
      </c>
      <c r="J114" s="33">
        <f t="shared" ref="J114:J129" si="17">SUM(D114+G114)</f>
        <v>0</v>
      </c>
      <c r="K114" s="34"/>
    </row>
    <row r="115" spans="1:11" ht="27.75" hidden="1" customHeight="1">
      <c r="A115" s="92" t="s">
        <v>152</v>
      </c>
      <c r="B115" s="48">
        <v>30000000</v>
      </c>
      <c r="C115" s="45">
        <f>+C119+C122</f>
        <v>0</v>
      </c>
      <c r="D115" s="44">
        <f>D116+D117+D118+D119+D121</f>
        <v>0</v>
      </c>
      <c r="E115" s="46"/>
      <c r="F115" s="44">
        <f>+F119</f>
        <v>0</v>
      </c>
      <c r="G115" s="53">
        <f>+G119</f>
        <v>0</v>
      </c>
      <c r="H115" s="46"/>
      <c r="I115" s="44">
        <f>SUM(C115+F115)</f>
        <v>0</v>
      </c>
      <c r="J115" s="33">
        <f t="shared" si="17"/>
        <v>0</v>
      </c>
      <c r="K115" s="34" t="e">
        <f t="shared" si="15"/>
        <v>#DIV/0!</v>
      </c>
    </row>
    <row r="116" spans="1:11" s="18" customFormat="1" ht="27" hidden="1" customHeight="1">
      <c r="A116" s="94" t="s">
        <v>90</v>
      </c>
      <c r="B116" s="54">
        <v>31000000</v>
      </c>
      <c r="C116" s="52"/>
      <c r="D116" s="29"/>
      <c r="E116" s="49"/>
      <c r="F116" s="29"/>
      <c r="G116" s="40"/>
      <c r="H116" s="49"/>
      <c r="I116" s="29"/>
      <c r="J116" s="33">
        <f t="shared" si="17"/>
        <v>0</v>
      </c>
      <c r="K116" s="34" t="e">
        <f t="shared" si="15"/>
        <v>#DIV/0!</v>
      </c>
    </row>
    <row r="117" spans="1:11" s="18" customFormat="1" ht="27" hidden="1" customHeight="1">
      <c r="A117" s="95" t="s">
        <v>92</v>
      </c>
      <c r="B117" s="25">
        <v>31010200</v>
      </c>
      <c r="C117" s="31"/>
      <c r="D117" s="33"/>
      <c r="E117" s="34"/>
      <c r="F117" s="29"/>
      <c r="G117" s="40"/>
      <c r="H117" s="49"/>
      <c r="I117" s="29"/>
      <c r="J117" s="33">
        <f t="shared" si="17"/>
        <v>0</v>
      </c>
      <c r="K117" s="34" t="e">
        <f t="shared" si="15"/>
        <v>#DIV/0!</v>
      </c>
    </row>
    <row r="118" spans="1:11" s="18" customFormat="1" ht="26.25" hidden="1" customHeight="1">
      <c r="A118" s="94" t="s">
        <v>91</v>
      </c>
      <c r="B118" s="54">
        <v>31020000</v>
      </c>
      <c r="C118" s="52"/>
      <c r="D118" s="29"/>
      <c r="E118" s="49"/>
      <c r="F118" s="29"/>
      <c r="G118" s="40"/>
      <c r="H118" s="49"/>
      <c r="I118" s="29"/>
      <c r="J118" s="33">
        <f t="shared" si="17"/>
        <v>0</v>
      </c>
      <c r="K118" s="34" t="e">
        <f t="shared" si="15"/>
        <v>#DIV/0!</v>
      </c>
    </row>
    <row r="119" spans="1:11" ht="26.25" hidden="1" customHeight="1">
      <c r="A119" s="95" t="s">
        <v>86</v>
      </c>
      <c r="B119" s="25">
        <v>33000000</v>
      </c>
      <c r="C119" s="31"/>
      <c r="D119" s="33"/>
      <c r="E119" s="34"/>
      <c r="F119" s="33">
        <f>F120</f>
        <v>0</v>
      </c>
      <c r="G119" s="47">
        <f>G120</f>
        <v>0</v>
      </c>
      <c r="H119" s="34" t="e">
        <f t="shared" si="14"/>
        <v>#DIV/0!</v>
      </c>
      <c r="I119" s="33">
        <f>SUM(C119+F119)</f>
        <v>0</v>
      </c>
      <c r="J119" s="33">
        <f t="shared" si="17"/>
        <v>0</v>
      </c>
      <c r="K119" s="34" t="e">
        <f t="shared" si="15"/>
        <v>#DIV/0!</v>
      </c>
    </row>
    <row r="120" spans="1:11" ht="26.25" hidden="1" customHeight="1">
      <c r="A120" s="95" t="s">
        <v>134</v>
      </c>
      <c r="B120" s="25">
        <v>33010000</v>
      </c>
      <c r="C120" s="31"/>
      <c r="D120" s="33"/>
      <c r="E120" s="34"/>
      <c r="F120" s="33">
        <f>F122</f>
        <v>0</v>
      </c>
      <c r="G120" s="47">
        <f>G122</f>
        <v>0</v>
      </c>
      <c r="H120" s="34" t="e">
        <f t="shared" si="14"/>
        <v>#DIV/0!</v>
      </c>
      <c r="I120" s="33">
        <f>SUM(C120+F120)</f>
        <v>0</v>
      </c>
      <c r="J120" s="33">
        <f t="shared" si="17"/>
        <v>0</v>
      </c>
      <c r="K120" s="34" t="e">
        <f t="shared" si="15"/>
        <v>#DIV/0!</v>
      </c>
    </row>
    <row r="121" spans="1:11" ht="26.25" hidden="1" customHeight="1">
      <c r="A121" s="95" t="s">
        <v>92</v>
      </c>
      <c r="B121" s="25">
        <v>31010200</v>
      </c>
      <c r="C121" s="31"/>
      <c r="D121" s="33"/>
      <c r="E121" s="34"/>
      <c r="F121" s="33"/>
      <c r="G121" s="33"/>
      <c r="H121" s="34"/>
      <c r="I121" s="33"/>
      <c r="J121" s="33">
        <f t="shared" si="17"/>
        <v>0</v>
      </c>
      <c r="K121" s="34" t="e">
        <f t="shared" si="15"/>
        <v>#DIV/0!</v>
      </c>
    </row>
    <row r="122" spans="1:11" ht="67.5" hidden="1" customHeight="1">
      <c r="A122" s="95" t="s">
        <v>87</v>
      </c>
      <c r="B122" s="25">
        <v>33010100</v>
      </c>
      <c r="C122" s="31"/>
      <c r="D122" s="33"/>
      <c r="E122" s="34"/>
      <c r="F122" s="33"/>
      <c r="G122" s="47"/>
      <c r="H122" s="34" t="e">
        <f t="shared" si="14"/>
        <v>#DIV/0!</v>
      </c>
      <c r="I122" s="33">
        <f>SUM(C122+F122)</f>
        <v>0</v>
      </c>
      <c r="J122" s="33">
        <f t="shared" si="17"/>
        <v>0</v>
      </c>
      <c r="K122" s="34" t="e">
        <f t="shared" si="15"/>
        <v>#DIV/0!</v>
      </c>
    </row>
    <row r="123" spans="1:11" ht="24.75" hidden="1" customHeight="1">
      <c r="A123" s="92" t="s">
        <v>163</v>
      </c>
      <c r="B123" s="48">
        <v>50000000</v>
      </c>
      <c r="C123" s="45">
        <f>+C124</f>
        <v>0</v>
      </c>
      <c r="D123" s="44">
        <f>+D124</f>
        <v>0</v>
      </c>
      <c r="E123" s="46"/>
      <c r="F123" s="44">
        <f>+F124+F127</f>
        <v>0</v>
      </c>
      <c r="G123" s="44">
        <f>+G124+G127</f>
        <v>0</v>
      </c>
      <c r="H123" s="46" t="e">
        <f t="shared" si="14"/>
        <v>#DIV/0!</v>
      </c>
      <c r="I123" s="44">
        <f>+I124+I127</f>
        <v>0</v>
      </c>
      <c r="J123" s="33">
        <f t="shared" si="17"/>
        <v>0</v>
      </c>
      <c r="K123" s="46" t="e">
        <f t="shared" ref="K123:K150" si="18">+J123/I123*100</f>
        <v>#DIV/0!</v>
      </c>
    </row>
    <row r="124" spans="1:11" ht="24" hidden="1" customHeight="1">
      <c r="A124" s="95" t="s">
        <v>193</v>
      </c>
      <c r="B124" s="25"/>
      <c r="C124" s="31"/>
      <c r="D124" s="33">
        <f>+D125+D126</f>
        <v>0</v>
      </c>
      <c r="E124" s="34"/>
      <c r="F124" s="33"/>
      <c r="G124" s="33"/>
      <c r="H124" s="34" t="e">
        <f t="shared" si="14"/>
        <v>#DIV/0!</v>
      </c>
      <c r="I124" s="33">
        <f>+I125+I126</f>
        <v>0</v>
      </c>
      <c r="J124" s="33">
        <f t="shared" si="17"/>
        <v>0</v>
      </c>
      <c r="K124" s="49" t="e">
        <f t="shared" si="18"/>
        <v>#DIV/0!</v>
      </c>
    </row>
    <row r="125" spans="1:11" ht="24.75" hidden="1" customHeight="1">
      <c r="A125" s="95" t="s">
        <v>194</v>
      </c>
      <c r="B125" s="25">
        <v>50080200</v>
      </c>
      <c r="C125" s="31"/>
      <c r="D125" s="33"/>
      <c r="E125" s="34"/>
      <c r="F125" s="33"/>
      <c r="G125" s="33"/>
      <c r="H125" s="34" t="e">
        <f t="shared" si="14"/>
        <v>#DIV/0!</v>
      </c>
      <c r="I125" s="33">
        <f>SUM(C125+F125)</f>
        <v>0</v>
      </c>
      <c r="J125" s="33">
        <f t="shared" si="17"/>
        <v>0</v>
      </c>
      <c r="K125" s="49" t="e">
        <f t="shared" si="18"/>
        <v>#DIV/0!</v>
      </c>
    </row>
    <row r="126" spans="1:11" ht="26.25" hidden="1" customHeight="1">
      <c r="A126" s="95" t="s">
        <v>195</v>
      </c>
      <c r="B126" s="25">
        <v>50080300</v>
      </c>
      <c r="C126" s="31"/>
      <c r="D126" s="33"/>
      <c r="E126" s="34"/>
      <c r="F126" s="33"/>
      <c r="G126" s="33"/>
      <c r="H126" s="34" t="e">
        <f t="shared" si="14"/>
        <v>#DIV/0!</v>
      </c>
      <c r="I126" s="33">
        <f>SUM(C126+F126)</f>
        <v>0</v>
      </c>
      <c r="J126" s="33">
        <f t="shared" si="17"/>
        <v>0</v>
      </c>
      <c r="K126" s="49" t="e">
        <f t="shared" si="18"/>
        <v>#DIV/0!</v>
      </c>
    </row>
    <row r="127" spans="1:11" ht="26.25" hidden="1" customHeight="1">
      <c r="A127" s="95" t="s">
        <v>16</v>
      </c>
      <c r="B127" s="25">
        <v>50110000</v>
      </c>
      <c r="C127" s="31"/>
      <c r="D127" s="33"/>
      <c r="E127" s="34"/>
      <c r="F127" s="33"/>
      <c r="G127" s="33"/>
      <c r="H127" s="34" t="e">
        <f t="shared" si="14"/>
        <v>#DIV/0!</v>
      </c>
      <c r="I127" s="33">
        <f>SUM(C127+F127)</f>
        <v>0</v>
      </c>
      <c r="J127" s="33">
        <f t="shared" si="17"/>
        <v>0</v>
      </c>
      <c r="K127" s="49" t="e">
        <f t="shared" si="18"/>
        <v>#DIV/0!</v>
      </c>
    </row>
    <row r="128" spans="1:11" ht="37.5" customHeight="1">
      <c r="A128" s="122" t="s">
        <v>163</v>
      </c>
      <c r="B128" s="48">
        <v>50000000</v>
      </c>
      <c r="C128" s="31">
        <f>C129</f>
        <v>0</v>
      </c>
      <c r="D128" s="31">
        <f>D129</f>
        <v>0</v>
      </c>
      <c r="E128" s="34"/>
      <c r="F128" s="33">
        <f>F129</f>
        <v>0</v>
      </c>
      <c r="G128" s="33">
        <f>G129</f>
        <v>6750</v>
      </c>
      <c r="H128" s="34"/>
      <c r="I128" s="33"/>
      <c r="J128" s="33">
        <f t="shared" si="17"/>
        <v>6750</v>
      </c>
      <c r="K128" s="49"/>
    </row>
    <row r="129" spans="1:11" ht="47.25" customHeight="1">
      <c r="A129" s="149" t="s">
        <v>335</v>
      </c>
      <c r="B129" s="25">
        <v>50110000</v>
      </c>
      <c r="C129" s="31"/>
      <c r="D129" s="33"/>
      <c r="E129" s="34"/>
      <c r="F129" s="33"/>
      <c r="G129" s="33">
        <v>6750</v>
      </c>
      <c r="H129" s="34"/>
      <c r="I129" s="33"/>
      <c r="J129" s="33">
        <f t="shared" si="17"/>
        <v>6750</v>
      </c>
      <c r="K129" s="49"/>
    </row>
    <row r="130" spans="1:11" ht="43.5" customHeight="1">
      <c r="A130" s="96" t="s">
        <v>153</v>
      </c>
      <c r="B130" s="50"/>
      <c r="C130" s="45">
        <f>C11+C78+C115+C123</f>
        <v>99783200</v>
      </c>
      <c r="D130" s="44">
        <f>D11+D78+D115+D123+D121</f>
        <v>20699478.600000001</v>
      </c>
      <c r="E130" s="46">
        <f t="shared" ref="E130:E175" si="19">+D130/C130*100</f>
        <v>20.744452573178656</v>
      </c>
      <c r="F130" s="44">
        <f>F11+F78+F115+F123</f>
        <v>1406000</v>
      </c>
      <c r="G130" s="44">
        <f>G11+G78+G115+G123+G128</f>
        <v>421154.68999999994</v>
      </c>
      <c r="H130" s="46">
        <f t="shared" si="14"/>
        <v>29.95410312944523</v>
      </c>
      <c r="I130" s="44">
        <f>I11+I78+I115</f>
        <v>65876200</v>
      </c>
      <c r="J130" s="44">
        <f>J11+J78+J115+J123</f>
        <v>13155378.410000002</v>
      </c>
      <c r="K130" s="46">
        <f t="shared" si="18"/>
        <v>19.969850127967312</v>
      </c>
    </row>
    <row r="131" spans="1:11" ht="45.75" customHeight="1">
      <c r="A131" s="7" t="s">
        <v>154</v>
      </c>
      <c r="B131" s="50">
        <v>40000000</v>
      </c>
      <c r="C131" s="45">
        <f>C132</f>
        <v>68839100</v>
      </c>
      <c r="D131" s="45">
        <f>D132</f>
        <v>14703300</v>
      </c>
      <c r="E131" s="46">
        <f t="shared" si="19"/>
        <v>21.358936999466874</v>
      </c>
      <c r="F131" s="44">
        <f>F132</f>
        <v>0</v>
      </c>
      <c r="G131" s="44">
        <f>G132</f>
        <v>0</v>
      </c>
      <c r="H131" s="44"/>
      <c r="I131" s="44">
        <f>I132</f>
        <v>68839100</v>
      </c>
      <c r="J131" s="44">
        <f>J132</f>
        <v>14703300</v>
      </c>
      <c r="K131" s="46">
        <f t="shared" si="18"/>
        <v>21.358936999466874</v>
      </c>
    </row>
    <row r="132" spans="1:11" ht="39" customHeight="1">
      <c r="A132" s="7" t="s">
        <v>167</v>
      </c>
      <c r="B132" s="50">
        <v>41000000</v>
      </c>
      <c r="C132" s="45">
        <f>C133+C144</f>
        <v>68839100</v>
      </c>
      <c r="D132" s="45">
        <f>D133+D144</f>
        <v>14703300</v>
      </c>
      <c r="E132" s="46">
        <f t="shared" si="19"/>
        <v>21.358936999466874</v>
      </c>
      <c r="F132" s="45">
        <f>F133+F144</f>
        <v>0</v>
      </c>
      <c r="G132" s="45">
        <f>G133+G144</f>
        <v>0</v>
      </c>
      <c r="H132" s="45"/>
      <c r="I132" s="45">
        <f>I133+I144</f>
        <v>68839100</v>
      </c>
      <c r="J132" s="45">
        <f>J133+J144</f>
        <v>14703300</v>
      </c>
      <c r="K132" s="46">
        <f t="shared" si="18"/>
        <v>21.358936999466874</v>
      </c>
    </row>
    <row r="133" spans="1:11" ht="38.25" customHeight="1">
      <c r="A133" s="89" t="s">
        <v>28</v>
      </c>
      <c r="B133" s="48">
        <v>41020000</v>
      </c>
      <c r="C133" s="44">
        <f>C134+C142+C143</f>
        <v>4242900</v>
      </c>
      <c r="D133" s="44">
        <f>D134+D142+D143</f>
        <v>1060800</v>
      </c>
      <c r="E133" s="46">
        <f t="shared" si="19"/>
        <v>25.001767658912538</v>
      </c>
      <c r="F133" s="44"/>
      <c r="G133" s="44"/>
      <c r="H133" s="46"/>
      <c r="I133" s="44">
        <f>I134+I142+I143</f>
        <v>4242900</v>
      </c>
      <c r="J133" s="44">
        <f>J134+J142+J143</f>
        <v>1060800</v>
      </c>
      <c r="K133" s="46">
        <f t="shared" si="18"/>
        <v>25.001767658912538</v>
      </c>
    </row>
    <row r="134" spans="1:11" ht="36" customHeight="1">
      <c r="A134" s="97" t="s">
        <v>130</v>
      </c>
      <c r="B134" s="25">
        <v>41020100</v>
      </c>
      <c r="C134" s="29">
        <v>4242900</v>
      </c>
      <c r="D134" s="33">
        <v>1060800</v>
      </c>
      <c r="E134" s="34">
        <f t="shared" si="19"/>
        <v>25.001767658912538</v>
      </c>
      <c r="F134" s="33"/>
      <c r="G134" s="33"/>
      <c r="H134" s="34"/>
      <c r="I134" s="33">
        <f t="shared" ref="I134:I143" si="20">SUM(C134+F134)</f>
        <v>4242900</v>
      </c>
      <c r="J134" s="33">
        <f t="shared" ref="J134:J143" si="21">SUM(D134+G134)</f>
        <v>1060800</v>
      </c>
      <c r="K134" s="34">
        <f t="shared" si="18"/>
        <v>25.001767658912538</v>
      </c>
    </row>
    <row r="135" spans="1:11" ht="18" hidden="1">
      <c r="A135" s="95"/>
      <c r="B135" s="25"/>
      <c r="C135" s="29"/>
      <c r="D135" s="33"/>
      <c r="E135" s="34" t="e">
        <f t="shared" si="19"/>
        <v>#DIV/0!</v>
      </c>
      <c r="F135" s="33"/>
      <c r="G135" s="33"/>
      <c r="H135" s="34"/>
      <c r="I135" s="33">
        <f t="shared" si="20"/>
        <v>0</v>
      </c>
      <c r="J135" s="33">
        <f t="shared" si="21"/>
        <v>0</v>
      </c>
      <c r="K135" s="34" t="e">
        <f t="shared" si="18"/>
        <v>#DIV/0!</v>
      </c>
    </row>
    <row r="136" spans="1:11" ht="36.75" hidden="1" customHeight="1">
      <c r="A136" s="94" t="s">
        <v>106</v>
      </c>
      <c r="B136" s="25">
        <v>41020600</v>
      </c>
      <c r="C136" s="29"/>
      <c r="D136" s="33"/>
      <c r="E136" s="34" t="e">
        <f t="shared" si="19"/>
        <v>#DIV/0!</v>
      </c>
      <c r="F136" s="33"/>
      <c r="G136" s="33"/>
      <c r="H136" s="34"/>
      <c r="I136" s="33">
        <f t="shared" si="20"/>
        <v>0</v>
      </c>
      <c r="J136" s="33">
        <f t="shared" si="21"/>
        <v>0</v>
      </c>
      <c r="K136" s="34" t="e">
        <f t="shared" si="18"/>
        <v>#DIV/0!</v>
      </c>
    </row>
    <row r="137" spans="1:11" ht="18" hidden="1" customHeight="1">
      <c r="A137" s="94" t="s">
        <v>78</v>
      </c>
      <c r="B137" s="25">
        <v>41021100</v>
      </c>
      <c r="C137" s="31"/>
      <c r="D137" s="33"/>
      <c r="E137" s="34"/>
      <c r="F137" s="33"/>
      <c r="G137" s="33"/>
      <c r="H137" s="34"/>
      <c r="I137" s="33">
        <f t="shared" si="20"/>
        <v>0</v>
      </c>
      <c r="J137" s="33">
        <f t="shared" si="21"/>
        <v>0</v>
      </c>
      <c r="K137" s="34"/>
    </row>
    <row r="138" spans="1:11" ht="18" hidden="1" customHeight="1">
      <c r="A138" s="94" t="s">
        <v>98</v>
      </c>
      <c r="B138" s="25">
        <v>41021200</v>
      </c>
      <c r="C138" s="31"/>
      <c r="D138" s="33"/>
      <c r="E138" s="34" t="e">
        <f t="shared" si="19"/>
        <v>#DIV/0!</v>
      </c>
      <c r="F138" s="33"/>
      <c r="G138" s="33"/>
      <c r="H138" s="34"/>
      <c r="I138" s="33">
        <f t="shared" si="20"/>
        <v>0</v>
      </c>
      <c r="J138" s="33">
        <f t="shared" si="21"/>
        <v>0</v>
      </c>
      <c r="K138" s="34" t="e">
        <f t="shared" si="18"/>
        <v>#DIV/0!</v>
      </c>
    </row>
    <row r="139" spans="1:11" ht="21" hidden="1" customHeight="1">
      <c r="A139" s="94" t="s">
        <v>89</v>
      </c>
      <c r="B139" s="25">
        <v>41021600</v>
      </c>
      <c r="C139" s="31"/>
      <c r="D139" s="33"/>
      <c r="E139" s="34"/>
      <c r="F139" s="33"/>
      <c r="G139" s="33"/>
      <c r="H139" s="34"/>
      <c r="I139" s="33">
        <f t="shared" si="20"/>
        <v>0</v>
      </c>
      <c r="J139" s="33">
        <f t="shared" si="21"/>
        <v>0</v>
      </c>
      <c r="K139" s="34" t="e">
        <f t="shared" si="18"/>
        <v>#DIV/0!</v>
      </c>
    </row>
    <row r="140" spans="1:11" ht="20.25" hidden="1" customHeight="1">
      <c r="A140" s="94" t="s">
        <v>88</v>
      </c>
      <c r="B140" s="25">
        <v>41021700</v>
      </c>
      <c r="C140" s="31"/>
      <c r="D140" s="33"/>
      <c r="E140" s="34"/>
      <c r="F140" s="33"/>
      <c r="G140" s="33"/>
      <c r="H140" s="34"/>
      <c r="I140" s="33">
        <f t="shared" si="20"/>
        <v>0</v>
      </c>
      <c r="J140" s="33">
        <f t="shared" si="21"/>
        <v>0</v>
      </c>
      <c r="K140" s="34" t="e">
        <f t="shared" si="18"/>
        <v>#DIV/0!</v>
      </c>
    </row>
    <row r="141" spans="1:11" ht="32.25" hidden="1" customHeight="1">
      <c r="A141" s="94" t="s">
        <v>99</v>
      </c>
      <c r="B141" s="25">
        <v>41021800</v>
      </c>
      <c r="C141" s="31"/>
      <c r="D141" s="33"/>
      <c r="E141" s="34" t="e">
        <f t="shared" si="19"/>
        <v>#DIV/0!</v>
      </c>
      <c r="F141" s="33"/>
      <c r="G141" s="33"/>
      <c r="H141" s="34"/>
      <c r="I141" s="33">
        <f t="shared" si="20"/>
        <v>0</v>
      </c>
      <c r="J141" s="33">
        <f t="shared" si="21"/>
        <v>0</v>
      </c>
      <c r="K141" s="34" t="e">
        <f>+J141/I141*100</f>
        <v>#DIV/0!</v>
      </c>
    </row>
    <row r="142" spans="1:11" ht="33" hidden="1" customHeight="1">
      <c r="A142" s="94" t="s">
        <v>109</v>
      </c>
      <c r="B142" s="25">
        <v>41020200</v>
      </c>
      <c r="C142" s="31"/>
      <c r="D142" s="33"/>
      <c r="E142" s="82"/>
      <c r="F142" s="33"/>
      <c r="G142" s="33"/>
      <c r="H142" s="34"/>
      <c r="I142" s="33">
        <f t="shared" si="20"/>
        <v>0</v>
      </c>
      <c r="J142" s="33">
        <f t="shared" si="21"/>
        <v>0</v>
      </c>
      <c r="K142" s="34" t="e">
        <f t="shared" si="18"/>
        <v>#DIV/0!</v>
      </c>
    </row>
    <row r="143" spans="1:11" ht="33" hidden="1" customHeight="1">
      <c r="A143" s="94" t="s">
        <v>106</v>
      </c>
      <c r="B143" s="25">
        <v>41020600</v>
      </c>
      <c r="C143" s="31"/>
      <c r="D143" s="33"/>
      <c r="E143" s="82"/>
      <c r="F143" s="33"/>
      <c r="G143" s="33"/>
      <c r="H143" s="34"/>
      <c r="I143" s="33">
        <f t="shared" si="20"/>
        <v>0</v>
      </c>
      <c r="J143" s="33">
        <f t="shared" si="21"/>
        <v>0</v>
      </c>
      <c r="K143" s="34"/>
    </row>
    <row r="144" spans="1:11" ht="38.25" customHeight="1">
      <c r="A144" s="89" t="s">
        <v>29</v>
      </c>
      <c r="B144" s="48">
        <v>41030000</v>
      </c>
      <c r="C144" s="45">
        <f>C145+C146+C147</f>
        <v>64596200</v>
      </c>
      <c r="D144" s="45">
        <f>D145+D146+D147</f>
        <v>13642500</v>
      </c>
      <c r="E144" s="46">
        <f t="shared" si="19"/>
        <v>21.119663385771918</v>
      </c>
      <c r="F144" s="45">
        <f>F145+F146</f>
        <v>0</v>
      </c>
      <c r="G144" s="44"/>
      <c r="H144" s="46"/>
      <c r="I144" s="44">
        <f>I145+I146</f>
        <v>64596200</v>
      </c>
      <c r="J144" s="44">
        <f>J145+J146</f>
        <v>13642500</v>
      </c>
      <c r="K144" s="46">
        <f t="shared" si="18"/>
        <v>21.119663385771918</v>
      </c>
    </row>
    <row r="145" spans="1:11" ht="38.25" customHeight="1">
      <c r="A145" s="98" t="s">
        <v>131</v>
      </c>
      <c r="B145" s="56">
        <v>41033900</v>
      </c>
      <c r="C145" s="31">
        <v>64596200</v>
      </c>
      <c r="D145" s="33">
        <v>13642500</v>
      </c>
      <c r="E145" s="34">
        <f t="shared" si="19"/>
        <v>21.119663385771918</v>
      </c>
      <c r="F145" s="33"/>
      <c r="G145" s="33"/>
      <c r="H145" s="34"/>
      <c r="I145" s="33">
        <f t="shared" ref="I145:J149" si="22">SUM(C145+F145)</f>
        <v>64596200</v>
      </c>
      <c r="J145" s="33">
        <f t="shared" si="22"/>
        <v>13642500</v>
      </c>
      <c r="K145" s="34">
        <f t="shared" si="18"/>
        <v>21.119663385771918</v>
      </c>
    </row>
    <row r="146" spans="1:11" ht="33.75" hidden="1" customHeight="1">
      <c r="A146" s="98" t="s">
        <v>132</v>
      </c>
      <c r="B146" s="56">
        <v>41034200</v>
      </c>
      <c r="C146" s="31"/>
      <c r="D146" s="33"/>
      <c r="E146" s="34" t="e">
        <f t="shared" si="19"/>
        <v>#DIV/0!</v>
      </c>
      <c r="F146" s="33"/>
      <c r="G146" s="33"/>
      <c r="H146" s="34"/>
      <c r="I146" s="33">
        <f t="shared" si="22"/>
        <v>0</v>
      </c>
      <c r="J146" s="33">
        <f t="shared" si="22"/>
        <v>0</v>
      </c>
      <c r="K146" s="34" t="e">
        <f t="shared" si="18"/>
        <v>#DIV/0!</v>
      </c>
    </row>
    <row r="147" spans="1:11" ht="0.75" hidden="1" customHeight="1">
      <c r="A147" s="97" t="s">
        <v>105</v>
      </c>
      <c r="B147" s="56">
        <v>41034500</v>
      </c>
      <c r="C147" s="31"/>
      <c r="D147" s="33"/>
      <c r="E147" s="34" t="e">
        <f t="shared" si="19"/>
        <v>#DIV/0!</v>
      </c>
      <c r="F147" s="33"/>
      <c r="G147" s="33"/>
      <c r="H147" s="34"/>
      <c r="I147" s="33">
        <f t="shared" si="22"/>
        <v>0</v>
      </c>
      <c r="J147" s="33">
        <f t="shared" si="22"/>
        <v>0</v>
      </c>
      <c r="K147" s="34" t="e">
        <f t="shared" si="18"/>
        <v>#DIV/0!</v>
      </c>
    </row>
    <row r="148" spans="1:11" ht="34.5" customHeight="1">
      <c r="A148" s="99" t="s">
        <v>21</v>
      </c>
      <c r="B148" s="83">
        <v>41040000</v>
      </c>
      <c r="C148" s="44">
        <f>C149</f>
        <v>1742400</v>
      </c>
      <c r="D148" s="44">
        <f>D149</f>
        <v>435600</v>
      </c>
      <c r="E148" s="46">
        <f t="shared" si="19"/>
        <v>25</v>
      </c>
      <c r="F148" s="33"/>
      <c r="G148" s="33"/>
      <c r="H148" s="34"/>
      <c r="I148" s="44">
        <f t="shared" si="22"/>
        <v>1742400</v>
      </c>
      <c r="J148" s="44">
        <f t="shared" si="22"/>
        <v>435600</v>
      </c>
      <c r="K148" s="34">
        <f t="shared" si="18"/>
        <v>25</v>
      </c>
    </row>
    <row r="149" spans="1:11" ht="48" customHeight="1">
      <c r="A149" s="100" t="s">
        <v>22</v>
      </c>
      <c r="B149" s="56">
        <v>41040200</v>
      </c>
      <c r="C149" s="33">
        <v>1742400</v>
      </c>
      <c r="D149" s="33">
        <v>435600</v>
      </c>
      <c r="E149" s="34">
        <f t="shared" si="19"/>
        <v>25</v>
      </c>
      <c r="F149" s="33"/>
      <c r="G149" s="33"/>
      <c r="H149" s="34"/>
      <c r="I149" s="33">
        <f t="shared" si="22"/>
        <v>1742400</v>
      </c>
      <c r="J149" s="33">
        <f t="shared" si="22"/>
        <v>435600</v>
      </c>
      <c r="K149" s="34">
        <f t="shared" si="18"/>
        <v>25</v>
      </c>
    </row>
    <row r="150" spans="1:11" ht="44.25" customHeight="1">
      <c r="A150" s="101" t="s">
        <v>23</v>
      </c>
      <c r="B150" s="83">
        <v>41050000</v>
      </c>
      <c r="C150" s="44">
        <f>SUM(C151:C167)</f>
        <v>2844616</v>
      </c>
      <c r="D150" s="44">
        <f>SUM(D151:D167)</f>
        <v>777248</v>
      </c>
      <c r="E150" s="34">
        <f t="shared" si="19"/>
        <v>27.323477052790253</v>
      </c>
      <c r="F150" s="44">
        <f>SUM(F151:F166)</f>
        <v>3170400</v>
      </c>
      <c r="G150" s="44">
        <f>SUM(G151:G166)</f>
        <v>0</v>
      </c>
      <c r="H150" s="46">
        <f>+G150/F150*100</f>
        <v>0</v>
      </c>
      <c r="I150" s="44">
        <f>SUM(I151:I166)</f>
        <v>5318516</v>
      </c>
      <c r="J150" s="44">
        <f>SUM(J151:J166)</f>
        <v>428948</v>
      </c>
      <c r="K150" s="34">
        <f t="shared" si="18"/>
        <v>8.0651820921475093</v>
      </c>
    </row>
    <row r="151" spans="1:11" ht="51.75" customHeight="1">
      <c r="A151" s="132" t="s">
        <v>259</v>
      </c>
      <c r="B151" s="25">
        <v>41051000</v>
      </c>
      <c r="C151" s="55">
        <v>1499000</v>
      </c>
      <c r="D151" s="33">
        <v>316289</v>
      </c>
      <c r="E151" s="34">
        <f t="shared" si="19"/>
        <v>21.099999999999998</v>
      </c>
      <c r="F151" s="33"/>
      <c r="G151" s="33"/>
      <c r="H151" s="34"/>
      <c r="I151" s="33">
        <f t="shared" ref="I151:I164" si="23">SUM(C151+F151)</f>
        <v>1499000</v>
      </c>
      <c r="J151" s="33">
        <f t="shared" ref="J151:J166" si="24">SUM(D151+G151)</f>
        <v>316289</v>
      </c>
      <c r="K151" s="34">
        <f t="shared" ref="K151:K164" si="25">+J151/I151*100</f>
        <v>21.099999999999998</v>
      </c>
    </row>
    <row r="152" spans="1:11" ht="42.75" customHeight="1">
      <c r="A152" s="93" t="s">
        <v>25</v>
      </c>
      <c r="B152" s="25">
        <v>41051200</v>
      </c>
      <c r="C152" s="55">
        <v>355593</v>
      </c>
      <c r="D152" s="33">
        <v>53025</v>
      </c>
      <c r="E152" s="34">
        <f t="shared" si="19"/>
        <v>14.911710860450009</v>
      </c>
      <c r="F152" s="33"/>
      <c r="G152" s="33"/>
      <c r="H152" s="34"/>
      <c r="I152" s="33">
        <f t="shared" si="23"/>
        <v>355593</v>
      </c>
      <c r="J152" s="33">
        <f t="shared" si="24"/>
        <v>53025</v>
      </c>
      <c r="K152" s="34">
        <f t="shared" si="25"/>
        <v>14.911710860450009</v>
      </c>
    </row>
    <row r="153" spans="1:11" ht="50.25" hidden="1" customHeight="1">
      <c r="A153" s="132" t="s">
        <v>24</v>
      </c>
      <c r="B153" s="56">
        <v>41051500</v>
      </c>
      <c r="C153" s="29"/>
      <c r="D153" s="33"/>
      <c r="E153" s="34" t="e">
        <f t="shared" si="19"/>
        <v>#DIV/0!</v>
      </c>
      <c r="F153" s="33"/>
      <c r="G153" s="33"/>
      <c r="H153" s="34"/>
      <c r="I153" s="33">
        <f t="shared" si="23"/>
        <v>0</v>
      </c>
      <c r="J153" s="33">
        <f t="shared" si="24"/>
        <v>0</v>
      </c>
      <c r="K153" s="34" t="e">
        <f t="shared" si="25"/>
        <v>#DIV/0!</v>
      </c>
    </row>
    <row r="154" spans="1:11" ht="0.75" hidden="1" customHeight="1">
      <c r="A154" s="93" t="s">
        <v>17</v>
      </c>
      <c r="B154" s="56">
        <v>41033400</v>
      </c>
      <c r="C154" s="57"/>
      <c r="D154" s="33"/>
      <c r="E154" s="34" t="e">
        <f t="shared" si="19"/>
        <v>#DIV/0!</v>
      </c>
      <c r="F154" s="33"/>
      <c r="G154" s="33"/>
      <c r="H154" s="34" t="e">
        <f>+G154/F154*100</f>
        <v>#DIV/0!</v>
      </c>
      <c r="I154" s="33">
        <f t="shared" si="23"/>
        <v>0</v>
      </c>
      <c r="J154" s="33">
        <f t="shared" si="24"/>
        <v>0</v>
      </c>
      <c r="K154" s="34" t="e">
        <f t="shared" si="25"/>
        <v>#DIV/0!</v>
      </c>
    </row>
    <row r="155" spans="1:11" ht="26.25" hidden="1" customHeight="1">
      <c r="A155" s="93" t="s">
        <v>19</v>
      </c>
      <c r="B155" s="56">
        <v>41033700</v>
      </c>
      <c r="C155" s="57"/>
      <c r="D155" s="33"/>
      <c r="E155" s="34" t="e">
        <f t="shared" si="19"/>
        <v>#DIV/0!</v>
      </c>
      <c r="F155" s="33"/>
      <c r="G155" s="33"/>
      <c r="H155" s="34"/>
      <c r="I155" s="33">
        <f t="shared" si="23"/>
        <v>0</v>
      </c>
      <c r="J155" s="33">
        <f t="shared" si="24"/>
        <v>0</v>
      </c>
      <c r="K155" s="34" t="e">
        <f t="shared" si="25"/>
        <v>#DIV/0!</v>
      </c>
    </row>
    <row r="156" spans="1:11" ht="24" hidden="1" customHeight="1">
      <c r="A156" s="132" t="s">
        <v>97</v>
      </c>
      <c r="B156" s="56">
        <v>41032600</v>
      </c>
      <c r="C156" s="57"/>
      <c r="D156" s="57"/>
      <c r="E156" s="34" t="e">
        <f t="shared" si="19"/>
        <v>#DIV/0!</v>
      </c>
      <c r="F156" s="57"/>
      <c r="G156" s="57"/>
      <c r="H156" s="34"/>
      <c r="I156" s="33">
        <f t="shared" si="23"/>
        <v>0</v>
      </c>
      <c r="J156" s="33">
        <f t="shared" si="24"/>
        <v>0</v>
      </c>
      <c r="K156" s="34" t="e">
        <f t="shared" si="25"/>
        <v>#DIV/0!</v>
      </c>
    </row>
    <row r="157" spans="1:11" ht="39" hidden="1" customHeight="1">
      <c r="A157" s="132" t="s">
        <v>26</v>
      </c>
      <c r="B157" s="56">
        <v>41052000</v>
      </c>
      <c r="C157" s="58"/>
      <c r="D157" s="58"/>
      <c r="E157" s="34" t="e">
        <f t="shared" si="19"/>
        <v>#DIV/0!</v>
      </c>
      <c r="F157" s="58"/>
      <c r="G157" s="58"/>
      <c r="H157" s="34"/>
      <c r="I157" s="33">
        <f t="shared" si="23"/>
        <v>0</v>
      </c>
      <c r="J157" s="33">
        <f t="shared" si="24"/>
        <v>0</v>
      </c>
      <c r="K157" s="34" t="e">
        <f t="shared" si="25"/>
        <v>#DIV/0!</v>
      </c>
    </row>
    <row r="158" spans="1:11" ht="15" hidden="1" customHeight="1">
      <c r="A158" s="93"/>
      <c r="B158" s="56"/>
      <c r="C158" s="59"/>
      <c r="D158" s="60"/>
      <c r="E158" s="34" t="e">
        <f t="shared" si="19"/>
        <v>#DIV/0!</v>
      </c>
      <c r="F158" s="60"/>
      <c r="G158" s="60"/>
      <c r="H158" s="34"/>
      <c r="I158" s="33">
        <f t="shared" si="23"/>
        <v>0</v>
      </c>
      <c r="J158" s="33">
        <f t="shared" si="24"/>
        <v>0</v>
      </c>
      <c r="K158" s="34" t="e">
        <f t="shared" si="25"/>
        <v>#DIV/0!</v>
      </c>
    </row>
    <row r="159" spans="1:11" ht="14.25" hidden="1" customHeight="1">
      <c r="A159" s="132"/>
      <c r="B159" s="56"/>
      <c r="C159" s="59"/>
      <c r="D159" s="60"/>
      <c r="E159" s="34" t="e">
        <f t="shared" si="19"/>
        <v>#DIV/0!</v>
      </c>
      <c r="F159" s="60"/>
      <c r="G159" s="60"/>
      <c r="H159" s="34"/>
      <c r="I159" s="33">
        <f t="shared" si="23"/>
        <v>0</v>
      </c>
      <c r="J159" s="33">
        <f t="shared" si="24"/>
        <v>0</v>
      </c>
      <c r="K159" s="34" t="e">
        <f t="shared" si="25"/>
        <v>#DIV/0!</v>
      </c>
    </row>
    <row r="160" spans="1:11" ht="15" hidden="1" customHeight="1">
      <c r="A160" s="93"/>
      <c r="B160" s="56"/>
      <c r="C160" s="59"/>
      <c r="D160" s="60"/>
      <c r="E160" s="34" t="e">
        <f t="shared" si="19"/>
        <v>#DIV/0!</v>
      </c>
      <c r="F160" s="60"/>
      <c r="G160" s="60"/>
      <c r="H160" s="34"/>
      <c r="I160" s="33">
        <f t="shared" si="23"/>
        <v>0</v>
      </c>
      <c r="J160" s="33">
        <f t="shared" si="24"/>
        <v>0</v>
      </c>
      <c r="K160" s="34" t="e">
        <f t="shared" si="25"/>
        <v>#DIV/0!</v>
      </c>
    </row>
    <row r="161" spans="1:11" ht="17.25" hidden="1" customHeight="1">
      <c r="A161" s="93" t="s">
        <v>20</v>
      </c>
      <c r="B161" s="56"/>
      <c r="C161" s="59"/>
      <c r="D161" s="60"/>
      <c r="E161" s="34" t="e">
        <f t="shared" si="19"/>
        <v>#DIV/0!</v>
      </c>
      <c r="F161" s="60"/>
      <c r="G161" s="60"/>
      <c r="H161" s="34"/>
      <c r="I161" s="33">
        <f t="shared" si="23"/>
        <v>0</v>
      </c>
      <c r="J161" s="33">
        <f t="shared" si="24"/>
        <v>0</v>
      </c>
      <c r="K161" s="34" t="e">
        <f t="shared" si="25"/>
        <v>#DIV/0!</v>
      </c>
    </row>
    <row r="162" spans="1:11" ht="42.75" hidden="1" customHeight="1">
      <c r="A162" s="93" t="s">
        <v>79</v>
      </c>
      <c r="B162" s="56">
        <v>41034400</v>
      </c>
      <c r="C162" s="29"/>
      <c r="D162" s="33"/>
      <c r="E162" s="34" t="e">
        <f t="shared" si="19"/>
        <v>#DIV/0!</v>
      </c>
      <c r="F162" s="33"/>
      <c r="G162" s="33"/>
      <c r="H162" s="34" t="e">
        <f>+G162/F162*100</f>
        <v>#DIV/0!</v>
      </c>
      <c r="I162" s="33">
        <f t="shared" si="23"/>
        <v>0</v>
      </c>
      <c r="J162" s="33">
        <f t="shared" si="24"/>
        <v>0</v>
      </c>
      <c r="K162" s="34" t="e">
        <f t="shared" si="25"/>
        <v>#DIV/0!</v>
      </c>
    </row>
    <row r="163" spans="1:11" ht="42.75" hidden="1" customHeight="1">
      <c r="A163" s="93" t="s">
        <v>105</v>
      </c>
      <c r="B163" s="56">
        <v>41034500</v>
      </c>
      <c r="C163" s="29"/>
      <c r="D163" s="33"/>
      <c r="E163" s="34" t="e">
        <f t="shared" si="19"/>
        <v>#DIV/0!</v>
      </c>
      <c r="F163" s="33"/>
      <c r="G163" s="33"/>
      <c r="H163" s="34"/>
      <c r="I163" s="33">
        <f t="shared" si="23"/>
        <v>0</v>
      </c>
      <c r="J163" s="33">
        <f t="shared" si="24"/>
        <v>0</v>
      </c>
      <c r="K163" s="34" t="e">
        <f t="shared" si="25"/>
        <v>#DIV/0!</v>
      </c>
    </row>
    <row r="164" spans="1:11" ht="66" hidden="1" customHeight="1">
      <c r="A164" s="132" t="s">
        <v>260</v>
      </c>
      <c r="B164" s="56">
        <v>41052600</v>
      </c>
      <c r="C164" s="29"/>
      <c r="D164" s="33"/>
      <c r="E164" s="34" t="e">
        <f t="shared" si="19"/>
        <v>#DIV/0!</v>
      </c>
      <c r="F164" s="33"/>
      <c r="G164" s="33"/>
      <c r="H164" s="34" t="e">
        <f>+G164/F164*100</f>
        <v>#DIV/0!</v>
      </c>
      <c r="I164" s="33">
        <f t="shared" si="23"/>
        <v>0</v>
      </c>
      <c r="J164" s="33">
        <f t="shared" si="24"/>
        <v>0</v>
      </c>
      <c r="K164" s="34" t="e">
        <f t="shared" si="25"/>
        <v>#DIV/0!</v>
      </c>
    </row>
    <row r="165" spans="1:11" ht="0.75" hidden="1" customHeight="1">
      <c r="A165" s="148"/>
      <c r="B165" s="148"/>
      <c r="C165" s="29"/>
      <c r="D165" s="33"/>
      <c r="E165" s="34"/>
      <c r="F165" s="33"/>
      <c r="G165" s="33"/>
      <c r="H165" s="34"/>
      <c r="I165" s="33"/>
      <c r="J165" s="33"/>
      <c r="K165" s="34"/>
    </row>
    <row r="166" spans="1:11" ht="39.75" customHeight="1">
      <c r="A166" s="163" t="s">
        <v>27</v>
      </c>
      <c r="B166" s="56">
        <v>41053900</v>
      </c>
      <c r="C166" s="29">
        <v>293523</v>
      </c>
      <c r="D166" s="33">
        <v>59634</v>
      </c>
      <c r="E166" s="34">
        <f t="shared" si="19"/>
        <v>20.316636175018651</v>
      </c>
      <c r="F166" s="33">
        <v>3170400</v>
      </c>
      <c r="G166" s="33"/>
      <c r="H166" s="34"/>
      <c r="I166" s="33">
        <f>SUM(C166+F166)</f>
        <v>3463923</v>
      </c>
      <c r="J166" s="33">
        <f t="shared" si="24"/>
        <v>59634</v>
      </c>
      <c r="K166" s="34">
        <f>+J166/I166*100</f>
        <v>1.7215740650124152</v>
      </c>
    </row>
    <row r="167" spans="1:11" ht="39.75" customHeight="1">
      <c r="A167" s="148" t="s">
        <v>336</v>
      </c>
      <c r="B167" s="152">
        <v>41055000</v>
      </c>
      <c r="C167" s="29">
        <v>696500</v>
      </c>
      <c r="D167" s="33">
        <v>348300</v>
      </c>
      <c r="E167" s="34">
        <f>+D167/C167*100</f>
        <v>50.007178750897339</v>
      </c>
      <c r="F167" s="33"/>
      <c r="G167" s="33"/>
      <c r="H167" s="34"/>
      <c r="I167" s="33">
        <f>SUM(C167+F167)</f>
        <v>696500</v>
      </c>
      <c r="J167" s="33">
        <f>SUM(D167+G167)</f>
        <v>348300</v>
      </c>
      <c r="K167" s="34">
        <f>+J167/I167*100</f>
        <v>50.007178750897339</v>
      </c>
    </row>
    <row r="168" spans="1:11" ht="36.75" customHeight="1">
      <c r="A168" s="88" t="s">
        <v>157</v>
      </c>
      <c r="B168" s="61"/>
      <c r="C168" s="45">
        <f>C130+C131+C148+C150</f>
        <v>173209316</v>
      </c>
      <c r="D168" s="45">
        <f>D130+D131+D148+D150</f>
        <v>36615626.600000001</v>
      </c>
      <c r="E168" s="46">
        <f t="shared" si="19"/>
        <v>21.139524966428482</v>
      </c>
      <c r="F168" s="45">
        <f>F130+F131+F148+F150</f>
        <v>4576400</v>
      </c>
      <c r="G168" s="45">
        <f>G130+G131+G148+G150</f>
        <v>421154.68999999994</v>
      </c>
      <c r="H168" s="46">
        <f>+G168/F168*100</f>
        <v>9.202750852198232</v>
      </c>
      <c r="I168" s="44">
        <f>SUM(C168+F168)</f>
        <v>177785716</v>
      </c>
      <c r="J168" s="44">
        <f>SUM(D168+G168)</f>
        <v>37036781.289999999</v>
      </c>
      <c r="K168" s="46">
        <f>+J168/I168*100</f>
        <v>20.83225926316825</v>
      </c>
    </row>
    <row r="169" spans="1:11" ht="42.75" customHeight="1">
      <c r="A169" s="7" t="s">
        <v>270</v>
      </c>
      <c r="B169" s="61"/>
      <c r="C169" s="63"/>
      <c r="D169" s="47"/>
      <c r="E169" s="34"/>
      <c r="F169" s="64"/>
      <c r="G169" s="47"/>
      <c r="H169" s="34"/>
      <c r="I169" s="33"/>
      <c r="J169" s="33"/>
      <c r="K169" s="34"/>
    </row>
    <row r="170" spans="1:11" ht="42" customHeight="1">
      <c r="A170" s="113" t="s">
        <v>139</v>
      </c>
      <c r="B170" s="65" t="s">
        <v>110</v>
      </c>
      <c r="C170" s="45">
        <f>C171+C172+C173</f>
        <v>22831551</v>
      </c>
      <c r="D170" s="45">
        <f>D171+D172+D173</f>
        <v>4198824.0999999996</v>
      </c>
      <c r="E170" s="46">
        <f t="shared" si="19"/>
        <v>18.390446185631451</v>
      </c>
      <c r="F170" s="45">
        <f>+F171+F173</f>
        <v>313527</v>
      </c>
      <c r="G170" s="45">
        <f>+G171+G173</f>
        <v>8974</v>
      </c>
      <c r="H170" s="46">
        <f>+G170/F170*100</f>
        <v>2.8622734246173378</v>
      </c>
      <c r="I170" s="45">
        <f>I171+I172+I173</f>
        <v>23145078</v>
      </c>
      <c r="J170" s="45">
        <f>J171+J172+J173</f>
        <v>4207798.0999999996</v>
      </c>
      <c r="K170" s="46">
        <f t="shared" ref="K170:K217" si="26">+J170/I170*100</f>
        <v>18.180099025805831</v>
      </c>
    </row>
    <row r="171" spans="1:11" ht="50.25" customHeight="1">
      <c r="A171" s="164" t="s">
        <v>30</v>
      </c>
      <c r="B171" s="26" t="s">
        <v>31</v>
      </c>
      <c r="C171" s="29">
        <v>20747924</v>
      </c>
      <c r="D171" s="33">
        <v>3950338.69</v>
      </c>
      <c r="E171" s="34">
        <f t="shared" si="19"/>
        <v>19.03968170502263</v>
      </c>
      <c r="F171" s="33">
        <v>306527</v>
      </c>
      <c r="G171" s="33">
        <v>8974</v>
      </c>
      <c r="H171" s="34">
        <f>+G171/F171*100</f>
        <v>2.9276376958636599</v>
      </c>
      <c r="I171" s="33">
        <f t="shared" ref="I171:J173" si="27">SUM(C171+F171)</f>
        <v>21054451</v>
      </c>
      <c r="J171" s="33">
        <f t="shared" si="27"/>
        <v>3959312.69</v>
      </c>
      <c r="K171" s="34">
        <f t="shared" si="26"/>
        <v>18.805110092872997</v>
      </c>
    </row>
    <row r="172" spans="1:11" ht="50.25" customHeight="1">
      <c r="A172" s="154" t="s">
        <v>338</v>
      </c>
      <c r="B172" s="155" t="s">
        <v>337</v>
      </c>
      <c r="C172" s="29">
        <v>1943627</v>
      </c>
      <c r="D172" s="33">
        <v>226525.41</v>
      </c>
      <c r="E172" s="34">
        <f t="shared" si="19"/>
        <v>11.654777897199411</v>
      </c>
      <c r="F172" s="33"/>
      <c r="G172" s="33"/>
      <c r="H172" s="34"/>
      <c r="I172" s="33">
        <f t="shared" si="27"/>
        <v>1943627</v>
      </c>
      <c r="J172" s="33">
        <f t="shared" si="27"/>
        <v>226525.41</v>
      </c>
      <c r="K172" s="34">
        <f t="shared" si="26"/>
        <v>11.654777897199411</v>
      </c>
    </row>
    <row r="173" spans="1:11" ht="45" customHeight="1">
      <c r="A173" s="103" t="s">
        <v>33</v>
      </c>
      <c r="B173" s="26" t="s">
        <v>32</v>
      </c>
      <c r="C173" s="29">
        <v>140000</v>
      </c>
      <c r="D173" s="33">
        <v>21960</v>
      </c>
      <c r="E173" s="34">
        <f t="shared" si="19"/>
        <v>15.685714285714287</v>
      </c>
      <c r="F173" s="33">
        <v>7000</v>
      </c>
      <c r="G173" s="33"/>
      <c r="H173" s="34">
        <f>+G173/F173*100</f>
        <v>0</v>
      </c>
      <c r="I173" s="33">
        <f>SUM(C173+F173)</f>
        <v>147000</v>
      </c>
      <c r="J173" s="33">
        <f t="shared" si="27"/>
        <v>21960</v>
      </c>
      <c r="K173" s="34">
        <f>+J173/I173*100</f>
        <v>14.93877551020408</v>
      </c>
    </row>
    <row r="174" spans="1:11" ht="32.25" customHeight="1">
      <c r="A174" s="104" t="s">
        <v>83</v>
      </c>
      <c r="B174" s="65" t="s">
        <v>122</v>
      </c>
      <c r="C174" s="44">
        <f>SUM(C175:C183)</f>
        <v>118202478</v>
      </c>
      <c r="D174" s="44">
        <f>SUM(D175:D183)</f>
        <v>21874292.109999999</v>
      </c>
      <c r="E174" s="46">
        <f t="shared" si="19"/>
        <v>18.505781333958161</v>
      </c>
      <c r="F174" s="44">
        <f>SUM(F175:F183)</f>
        <v>1052867</v>
      </c>
      <c r="G174" s="44">
        <f>SUM(G175:G183)</f>
        <v>117859.93</v>
      </c>
      <c r="H174" s="45">
        <f>SUM(H176:H184)-H183-H184</f>
        <v>22.284986090944095</v>
      </c>
      <c r="I174" s="45">
        <f>C174+F174</f>
        <v>119255345</v>
      </c>
      <c r="J174" s="45">
        <f>D174+G174</f>
        <v>21992152.039999999</v>
      </c>
      <c r="K174" s="46">
        <f>+J174/I174*100</f>
        <v>18.441229648868148</v>
      </c>
    </row>
    <row r="175" spans="1:11" ht="32.25" customHeight="1">
      <c r="A175" s="151" t="s">
        <v>339</v>
      </c>
      <c r="B175" s="140">
        <v>1010</v>
      </c>
      <c r="C175" s="52">
        <v>17433340</v>
      </c>
      <c r="D175" s="52">
        <v>3303323.04</v>
      </c>
      <c r="E175" s="49">
        <f t="shared" si="19"/>
        <v>18.948308471010144</v>
      </c>
      <c r="F175" s="52">
        <v>514580</v>
      </c>
      <c r="G175" s="52">
        <v>61004.45</v>
      </c>
      <c r="H175" s="34">
        <f>+G175/F175*100</f>
        <v>11.85519258424346</v>
      </c>
      <c r="I175" s="52">
        <f>SUM(I177:I186)-I184-I185</f>
        <v>78390992</v>
      </c>
      <c r="J175" s="52">
        <f>SUM(J177:J186)-J184-J185</f>
        <v>13989580.629999999</v>
      </c>
      <c r="K175" s="49">
        <f t="shared" si="26"/>
        <v>17.845903302256971</v>
      </c>
    </row>
    <row r="176" spans="1:11" ht="45.75" customHeight="1">
      <c r="A176" s="154" t="s">
        <v>340</v>
      </c>
      <c r="B176" s="140">
        <v>1021</v>
      </c>
      <c r="C176" s="29">
        <v>26822168</v>
      </c>
      <c r="D176" s="33">
        <v>4837242.0999999996</v>
      </c>
      <c r="E176" s="34">
        <f t="shared" ref="E176:E239" si="28">+D176/C176*100</f>
        <v>18.03449333402132</v>
      </c>
      <c r="F176" s="33">
        <v>288287</v>
      </c>
      <c r="G176" s="33">
        <v>8606.48</v>
      </c>
      <c r="H176" s="34">
        <f>+G176/F176*100</f>
        <v>2.9853860909440937</v>
      </c>
      <c r="I176" s="33">
        <f>C176+F176</f>
        <v>27110455</v>
      </c>
      <c r="J176" s="33">
        <f t="shared" ref="J176:J188" si="29">SUM(D176+G176)</f>
        <v>4845848.58</v>
      </c>
      <c r="K176" s="34">
        <f t="shared" si="26"/>
        <v>17.874464224226411</v>
      </c>
    </row>
    <row r="177" spans="1:11" ht="45.75" customHeight="1">
      <c r="A177" s="151" t="s">
        <v>340</v>
      </c>
      <c r="B177" s="140">
        <v>1031</v>
      </c>
      <c r="C177" s="29">
        <v>64596200</v>
      </c>
      <c r="D177" s="33">
        <v>11894981.109999999</v>
      </c>
      <c r="E177" s="34">
        <f t="shared" si="28"/>
        <v>18.414366650050621</v>
      </c>
      <c r="F177" s="33"/>
      <c r="G177" s="33"/>
      <c r="H177" s="34"/>
      <c r="I177" s="33">
        <f>C177+F177</f>
        <v>64596200</v>
      </c>
      <c r="J177" s="33">
        <f t="shared" si="29"/>
        <v>11894981.109999999</v>
      </c>
      <c r="K177" s="34">
        <f t="shared" si="26"/>
        <v>18.414366650050621</v>
      </c>
    </row>
    <row r="178" spans="1:11" ht="39" customHeight="1">
      <c r="A178" s="105" t="s">
        <v>341</v>
      </c>
      <c r="B178" s="26" t="s">
        <v>342</v>
      </c>
      <c r="C178" s="31">
        <v>2516560</v>
      </c>
      <c r="D178" s="33">
        <v>490193.87</v>
      </c>
      <c r="E178" s="34">
        <f t="shared" si="28"/>
        <v>19.478727707664429</v>
      </c>
      <c r="F178" s="33"/>
      <c r="G178" s="33"/>
      <c r="H178" s="34"/>
      <c r="I178" s="33">
        <f t="shared" ref="I178:J192" si="30">SUM(C178+F178)</f>
        <v>2516560</v>
      </c>
      <c r="J178" s="33">
        <f t="shared" si="29"/>
        <v>490193.87</v>
      </c>
      <c r="K178" s="34">
        <f t="shared" si="26"/>
        <v>19.478727707664429</v>
      </c>
    </row>
    <row r="179" spans="1:11" ht="41.25" customHeight="1">
      <c r="A179" s="151" t="s">
        <v>343</v>
      </c>
      <c r="B179" s="140">
        <v>1080</v>
      </c>
      <c r="C179" s="31">
        <v>4610405</v>
      </c>
      <c r="D179" s="33">
        <v>983222.75</v>
      </c>
      <c r="E179" s="34">
        <f t="shared" si="28"/>
        <v>21.326168742225466</v>
      </c>
      <c r="F179" s="33">
        <v>250000</v>
      </c>
      <c r="G179" s="33">
        <v>48249</v>
      </c>
      <c r="H179" s="34">
        <f>+G179/F179*100</f>
        <v>19.299600000000002</v>
      </c>
      <c r="I179" s="33">
        <f t="shared" si="30"/>
        <v>4860405</v>
      </c>
      <c r="J179" s="33">
        <f t="shared" si="29"/>
        <v>1031471.75</v>
      </c>
      <c r="K179" s="34">
        <f t="shared" si="26"/>
        <v>21.221930065498658</v>
      </c>
    </row>
    <row r="180" spans="1:11" ht="41.25" customHeight="1">
      <c r="A180" s="154" t="s">
        <v>37</v>
      </c>
      <c r="B180" s="140">
        <v>1142</v>
      </c>
      <c r="C180" s="31">
        <v>18100</v>
      </c>
      <c r="D180" s="33"/>
      <c r="E180" s="34"/>
      <c r="F180" s="33"/>
      <c r="G180" s="33"/>
      <c r="H180" s="34"/>
      <c r="I180" s="33">
        <f t="shared" si="30"/>
        <v>18100</v>
      </c>
      <c r="J180" s="33"/>
      <c r="K180" s="34"/>
    </row>
    <row r="181" spans="1:11" ht="33.75" customHeight="1">
      <c r="A181" s="154" t="s">
        <v>344</v>
      </c>
      <c r="B181" s="140">
        <v>1151</v>
      </c>
      <c r="C181" s="31">
        <v>351112</v>
      </c>
      <c r="D181" s="33">
        <v>59380.45</v>
      </c>
      <c r="E181" s="34">
        <f t="shared" si="28"/>
        <v>16.912110665542617</v>
      </c>
      <c r="F181" s="33"/>
      <c r="G181" s="33"/>
      <c r="H181" s="34"/>
      <c r="I181" s="33">
        <f t="shared" si="30"/>
        <v>351112</v>
      </c>
      <c r="J181" s="33">
        <f t="shared" si="29"/>
        <v>59380.45</v>
      </c>
      <c r="K181" s="34">
        <f t="shared" si="26"/>
        <v>16.912110665542617</v>
      </c>
    </row>
    <row r="182" spans="1:11" ht="32.25" customHeight="1">
      <c r="A182" s="154" t="s">
        <v>345</v>
      </c>
      <c r="B182" s="140">
        <v>1152</v>
      </c>
      <c r="C182" s="31">
        <v>1499000</v>
      </c>
      <c r="D182" s="31">
        <v>282077.32</v>
      </c>
      <c r="E182" s="34">
        <f t="shared" si="28"/>
        <v>18.817699799866578</v>
      </c>
      <c r="F182" s="33"/>
      <c r="G182" s="33"/>
      <c r="H182" s="34"/>
      <c r="I182" s="33">
        <f t="shared" si="30"/>
        <v>1499000</v>
      </c>
      <c r="J182" s="33">
        <f t="shared" si="29"/>
        <v>282077.32</v>
      </c>
      <c r="K182" s="34">
        <f t="shared" si="26"/>
        <v>18.817699799866578</v>
      </c>
    </row>
    <row r="183" spans="1:11" ht="39" customHeight="1">
      <c r="A183" s="153" t="s">
        <v>346</v>
      </c>
      <c r="B183" s="140">
        <v>1200</v>
      </c>
      <c r="C183" s="31">
        <v>355593</v>
      </c>
      <c r="D183" s="33">
        <v>23871.47</v>
      </c>
      <c r="E183" s="34">
        <f t="shared" si="28"/>
        <v>6.7131439595267626</v>
      </c>
      <c r="F183" s="33"/>
      <c r="G183" s="33"/>
      <c r="H183" s="34"/>
      <c r="I183" s="33">
        <f t="shared" si="30"/>
        <v>355593</v>
      </c>
      <c r="J183" s="33">
        <f t="shared" si="29"/>
        <v>23871.47</v>
      </c>
      <c r="K183" s="34">
        <f t="shared" si="26"/>
        <v>6.7131439595267626</v>
      </c>
    </row>
    <row r="184" spans="1:11" ht="0.75" hidden="1" customHeight="1">
      <c r="A184" s="103"/>
      <c r="B184" s="84">
        <v>1162</v>
      </c>
      <c r="C184" s="31"/>
      <c r="D184" s="33"/>
      <c r="E184" s="34" t="e">
        <f t="shared" si="28"/>
        <v>#DIV/0!</v>
      </c>
      <c r="F184" s="33"/>
      <c r="G184" s="33"/>
      <c r="H184" s="34"/>
      <c r="I184" s="33">
        <f t="shared" si="30"/>
        <v>0</v>
      </c>
      <c r="J184" s="33">
        <f t="shared" si="29"/>
        <v>0</v>
      </c>
      <c r="K184" s="34" t="e">
        <f t="shared" si="26"/>
        <v>#DIV/0!</v>
      </c>
    </row>
    <row r="185" spans="1:11" ht="36.75" hidden="1" customHeight="1">
      <c r="A185" s="121"/>
      <c r="B185" s="84">
        <v>1170</v>
      </c>
      <c r="C185" s="31"/>
      <c r="D185" s="33"/>
      <c r="E185" s="34" t="e">
        <f t="shared" si="28"/>
        <v>#DIV/0!</v>
      </c>
      <c r="F185" s="33"/>
      <c r="G185" s="33"/>
      <c r="H185" s="34"/>
      <c r="I185" s="33">
        <f t="shared" si="30"/>
        <v>0</v>
      </c>
      <c r="J185" s="33">
        <f t="shared" si="29"/>
        <v>0</v>
      </c>
      <c r="K185" s="34" t="e">
        <f t="shared" si="26"/>
        <v>#DIV/0!</v>
      </c>
    </row>
    <row r="186" spans="1:11" ht="39.75" customHeight="1">
      <c r="A186" s="113" t="s">
        <v>171</v>
      </c>
      <c r="B186" s="65" t="s">
        <v>111</v>
      </c>
      <c r="C186" s="45">
        <f>SUM(C187:C196)</f>
        <v>4194022</v>
      </c>
      <c r="D186" s="45">
        <f>SUM(D187:D196)</f>
        <v>207604.66</v>
      </c>
      <c r="E186" s="46">
        <f t="shared" si="28"/>
        <v>4.9500136146162328</v>
      </c>
      <c r="F186" s="44">
        <f>SUM(F187:F196)-F189</f>
        <v>0</v>
      </c>
      <c r="G186" s="44">
        <f>SUM(G187:G196)</f>
        <v>0</v>
      </c>
      <c r="H186" s="46"/>
      <c r="I186" s="44">
        <f t="shared" si="30"/>
        <v>4194022</v>
      </c>
      <c r="J186" s="44">
        <f t="shared" si="29"/>
        <v>207604.66</v>
      </c>
      <c r="K186" s="46">
        <f t="shared" si="26"/>
        <v>4.9500136146162328</v>
      </c>
    </row>
    <row r="187" spans="1:11" ht="34.5" customHeight="1">
      <c r="A187" s="105" t="s">
        <v>81</v>
      </c>
      <c r="B187" s="26" t="s">
        <v>112</v>
      </c>
      <c r="C187" s="29">
        <v>2157522</v>
      </c>
      <c r="D187" s="33">
        <v>139986.07</v>
      </c>
      <c r="E187" s="34">
        <f t="shared" si="28"/>
        <v>6.4882800731580019</v>
      </c>
      <c r="F187" s="33"/>
      <c r="G187" s="33"/>
      <c r="H187" s="34"/>
      <c r="I187" s="33">
        <f t="shared" si="30"/>
        <v>2157522</v>
      </c>
      <c r="J187" s="33">
        <f t="shared" si="29"/>
        <v>139986.07</v>
      </c>
      <c r="K187" s="34">
        <f t="shared" si="26"/>
        <v>6.4882800731580019</v>
      </c>
    </row>
    <row r="188" spans="1:11" ht="38.25" hidden="1" customHeight="1">
      <c r="A188" s="105" t="s">
        <v>82</v>
      </c>
      <c r="B188" s="26" t="s">
        <v>38</v>
      </c>
      <c r="C188" s="31"/>
      <c r="D188" s="31"/>
      <c r="E188" s="34" t="e">
        <f t="shared" si="28"/>
        <v>#DIV/0!</v>
      </c>
      <c r="F188" s="33">
        <f>F189</f>
        <v>0</v>
      </c>
      <c r="G188" s="33"/>
      <c r="H188" s="34"/>
      <c r="I188" s="33">
        <f t="shared" si="30"/>
        <v>0</v>
      </c>
      <c r="J188" s="33">
        <f t="shared" si="29"/>
        <v>0</v>
      </c>
      <c r="K188" s="34" t="e">
        <f t="shared" si="26"/>
        <v>#DIV/0!</v>
      </c>
    </row>
    <row r="189" spans="1:11" ht="42" customHeight="1">
      <c r="A189" s="103" t="s">
        <v>39</v>
      </c>
      <c r="B189" s="26" t="s">
        <v>40</v>
      </c>
      <c r="C189" s="31">
        <v>500000</v>
      </c>
      <c r="D189" s="33">
        <v>27695</v>
      </c>
      <c r="E189" s="34">
        <f t="shared" si="28"/>
        <v>5.5390000000000006</v>
      </c>
      <c r="F189" s="33"/>
      <c r="G189" s="33"/>
      <c r="H189" s="34"/>
      <c r="I189" s="33">
        <f t="shared" si="30"/>
        <v>500000</v>
      </c>
      <c r="J189" s="33">
        <f t="shared" si="30"/>
        <v>27695</v>
      </c>
      <c r="K189" s="34">
        <f t="shared" si="26"/>
        <v>5.5390000000000006</v>
      </c>
    </row>
    <row r="190" spans="1:11" ht="34.5" hidden="1" customHeight="1">
      <c r="A190" s="103" t="s">
        <v>41</v>
      </c>
      <c r="B190" s="26" t="s">
        <v>45</v>
      </c>
      <c r="C190" s="31"/>
      <c r="D190" s="31"/>
      <c r="E190" s="34" t="e">
        <f t="shared" si="28"/>
        <v>#DIV/0!</v>
      </c>
      <c r="F190" s="33"/>
      <c r="G190" s="33"/>
      <c r="H190" s="34"/>
      <c r="I190" s="33">
        <f t="shared" si="30"/>
        <v>0</v>
      </c>
      <c r="J190" s="33">
        <f t="shared" si="30"/>
        <v>0</v>
      </c>
      <c r="K190" s="34" t="e">
        <f t="shared" si="26"/>
        <v>#DIV/0!</v>
      </c>
    </row>
    <row r="191" spans="1:11" ht="42.75" hidden="1" customHeight="1">
      <c r="A191" s="103" t="s">
        <v>223</v>
      </c>
      <c r="B191" s="85" t="s">
        <v>46</v>
      </c>
      <c r="C191" s="31"/>
      <c r="D191" s="33"/>
      <c r="E191" s="34" t="e">
        <f t="shared" si="28"/>
        <v>#DIV/0!</v>
      </c>
      <c r="F191" s="33"/>
      <c r="G191" s="33"/>
      <c r="H191" s="34"/>
      <c r="I191" s="33">
        <f t="shared" si="30"/>
        <v>0</v>
      </c>
      <c r="J191" s="33"/>
      <c r="K191" s="34" t="e">
        <f t="shared" si="26"/>
        <v>#DIV/0!</v>
      </c>
    </row>
    <row r="192" spans="1:11" ht="36" customHeight="1">
      <c r="A192" s="103" t="s">
        <v>42</v>
      </c>
      <c r="B192" s="85" t="s">
        <v>47</v>
      </c>
      <c r="C192" s="31">
        <v>696500</v>
      </c>
      <c r="D192" s="33">
        <v>39923.589999999997</v>
      </c>
      <c r="E192" s="34">
        <f t="shared" si="28"/>
        <v>5.7320301507537685</v>
      </c>
      <c r="F192" s="33"/>
      <c r="G192" s="33"/>
      <c r="H192" s="34"/>
      <c r="I192" s="33">
        <f t="shared" si="30"/>
        <v>696500</v>
      </c>
      <c r="J192" s="33">
        <f t="shared" si="30"/>
        <v>39923.589999999997</v>
      </c>
      <c r="K192" s="34">
        <f t="shared" si="26"/>
        <v>5.7320301507537685</v>
      </c>
    </row>
    <row r="193" spans="1:11" ht="36.75" customHeight="1">
      <c r="A193" s="103" t="s">
        <v>43</v>
      </c>
      <c r="B193" s="85" t="s">
        <v>48</v>
      </c>
      <c r="C193" s="31">
        <v>100000</v>
      </c>
      <c r="D193" s="33"/>
      <c r="E193" s="34">
        <f t="shared" si="28"/>
        <v>0</v>
      </c>
      <c r="F193" s="33"/>
      <c r="G193" s="33"/>
      <c r="H193" s="34"/>
      <c r="I193" s="33">
        <f>SUM(C193+F193)</f>
        <v>100000</v>
      </c>
      <c r="J193" s="33">
        <f>SUM(D193+G193)</f>
        <v>0</v>
      </c>
      <c r="K193" s="34">
        <f t="shared" si="26"/>
        <v>0</v>
      </c>
    </row>
    <row r="194" spans="1:11" ht="0.75" hidden="1" customHeight="1">
      <c r="A194" s="103" t="s">
        <v>44</v>
      </c>
      <c r="B194" s="85" t="s">
        <v>49</v>
      </c>
      <c r="C194" s="31"/>
      <c r="D194" s="33"/>
      <c r="E194" s="34" t="e">
        <f t="shared" si="28"/>
        <v>#DIV/0!</v>
      </c>
      <c r="F194" s="33"/>
      <c r="G194" s="33"/>
      <c r="H194" s="34"/>
      <c r="I194" s="33">
        <f>SUM(C194+F194)</f>
        <v>0</v>
      </c>
      <c r="J194" s="33">
        <f>SUM(D194+G194)</f>
        <v>0</v>
      </c>
      <c r="K194" s="34" t="e">
        <f t="shared" si="26"/>
        <v>#DIV/0!</v>
      </c>
    </row>
    <row r="195" spans="1:11" ht="36" hidden="1" customHeight="1">
      <c r="A195" s="103" t="s">
        <v>50</v>
      </c>
      <c r="B195" s="85">
        <v>2150</v>
      </c>
      <c r="C195" s="31"/>
      <c r="D195" s="31"/>
      <c r="E195" s="34" t="e">
        <f t="shared" si="28"/>
        <v>#DIV/0!</v>
      </c>
      <c r="F195" s="33"/>
      <c r="G195" s="33"/>
      <c r="H195" s="34"/>
      <c r="I195" s="33">
        <f>SUM(C195+F195)</f>
        <v>0</v>
      </c>
      <c r="J195" s="33"/>
      <c r="K195" s="34" t="e">
        <f t="shared" si="26"/>
        <v>#DIV/0!</v>
      </c>
    </row>
    <row r="196" spans="1:11" ht="39" customHeight="1">
      <c r="A196" s="103" t="s">
        <v>51</v>
      </c>
      <c r="B196" s="26" t="s">
        <v>52</v>
      </c>
      <c r="C196" s="31">
        <v>740000</v>
      </c>
      <c r="D196" s="33"/>
      <c r="E196" s="34">
        <f t="shared" si="28"/>
        <v>0</v>
      </c>
      <c r="F196" s="33"/>
      <c r="G196" s="33"/>
      <c r="H196" s="34"/>
      <c r="I196" s="33">
        <f>SUM(C196+F196)</f>
        <v>740000</v>
      </c>
      <c r="J196" s="33">
        <f>SUM(D196+G196)</f>
        <v>0</v>
      </c>
      <c r="K196" s="34">
        <f t="shared" si="26"/>
        <v>0</v>
      </c>
    </row>
    <row r="197" spans="1:11" ht="42" customHeight="1">
      <c r="A197" s="113" t="s">
        <v>141</v>
      </c>
      <c r="B197" s="65" t="s">
        <v>121</v>
      </c>
      <c r="C197" s="44">
        <f>C198+C203+C204+C206+C208+C209+C214+C215+C213</f>
        <v>4862308</v>
      </c>
      <c r="D197" s="44">
        <f>D198+D203+D204+D206+D208+D209+D214+D215+D213</f>
        <v>914030.77000000014</v>
      </c>
      <c r="E197" s="46">
        <f t="shared" si="28"/>
        <v>18.798290235830393</v>
      </c>
      <c r="F197" s="44">
        <f>F198+F203+F204</f>
        <v>343000</v>
      </c>
      <c r="G197" s="44">
        <f>G198+G203+G204</f>
        <v>40161.910000000003</v>
      </c>
      <c r="H197" s="46">
        <f>+G197/F197*100</f>
        <v>11.709011661807581</v>
      </c>
      <c r="I197" s="44">
        <f>F197+C197</f>
        <v>5205308</v>
      </c>
      <c r="J197" s="44">
        <f>G197+D197</f>
        <v>954192.68000000017</v>
      </c>
      <c r="K197" s="46">
        <f t="shared" si="26"/>
        <v>18.331147359579877</v>
      </c>
    </row>
    <row r="198" spans="1:11" ht="48.75" customHeight="1">
      <c r="A198" s="106" t="s">
        <v>53</v>
      </c>
      <c r="B198" s="65" t="s">
        <v>57</v>
      </c>
      <c r="C198" s="44">
        <f>SUM(C199:C202)</f>
        <v>225000</v>
      </c>
      <c r="D198" s="44">
        <f>SUM(D199:D202)</f>
        <v>384.42</v>
      </c>
      <c r="E198" s="46">
        <f t="shared" si="28"/>
        <v>0.17085333333333333</v>
      </c>
      <c r="F198" s="44"/>
      <c r="G198" s="44"/>
      <c r="H198" s="46"/>
      <c r="I198" s="44">
        <f t="shared" ref="I198:I217" si="31">SUM(C198+F198)</f>
        <v>225000</v>
      </c>
      <c r="J198" s="44">
        <f t="shared" ref="J198:J217" si="32">SUM(D198+G198)</f>
        <v>384.42</v>
      </c>
      <c r="K198" s="46">
        <f t="shared" si="26"/>
        <v>0.17085333333333333</v>
      </c>
    </row>
    <row r="199" spans="1:11" ht="37.5" hidden="1" customHeight="1">
      <c r="A199" s="103" t="s">
        <v>54</v>
      </c>
      <c r="B199" s="26" t="s">
        <v>58</v>
      </c>
      <c r="C199" s="29"/>
      <c r="D199" s="33"/>
      <c r="E199" s="34" t="e">
        <f t="shared" si="28"/>
        <v>#DIV/0!</v>
      </c>
      <c r="F199" s="33"/>
      <c r="G199" s="33"/>
      <c r="H199" s="34"/>
      <c r="I199" s="33">
        <f t="shared" si="31"/>
        <v>0</v>
      </c>
      <c r="J199" s="33">
        <f t="shared" si="32"/>
        <v>0</v>
      </c>
      <c r="K199" s="34" t="e">
        <f t="shared" si="26"/>
        <v>#DIV/0!</v>
      </c>
    </row>
    <row r="200" spans="1:11" ht="43.5" customHeight="1">
      <c r="A200" s="103" t="s">
        <v>55</v>
      </c>
      <c r="B200" s="26" t="s">
        <v>59</v>
      </c>
      <c r="C200" s="29">
        <v>25000</v>
      </c>
      <c r="D200" s="33"/>
      <c r="E200" s="34">
        <f t="shared" si="28"/>
        <v>0</v>
      </c>
      <c r="F200" s="33"/>
      <c r="G200" s="33"/>
      <c r="H200" s="34"/>
      <c r="I200" s="33">
        <f t="shared" si="31"/>
        <v>25000</v>
      </c>
      <c r="J200" s="33">
        <f t="shared" si="32"/>
        <v>0</v>
      </c>
      <c r="K200" s="34">
        <f t="shared" si="26"/>
        <v>0</v>
      </c>
    </row>
    <row r="201" spans="1:11" ht="43.5" customHeight="1">
      <c r="A201" s="125" t="s">
        <v>272</v>
      </c>
      <c r="B201" s="26" t="s">
        <v>271</v>
      </c>
      <c r="C201" s="29">
        <v>100000</v>
      </c>
      <c r="D201" s="33"/>
      <c r="E201" s="34"/>
      <c r="F201" s="33"/>
      <c r="G201" s="33"/>
      <c r="H201" s="34"/>
      <c r="I201" s="33">
        <f t="shared" si="31"/>
        <v>100000</v>
      </c>
      <c r="J201" s="33"/>
      <c r="K201" s="34"/>
    </row>
    <row r="202" spans="1:11" ht="39" customHeight="1">
      <c r="A202" s="103" t="s">
        <v>56</v>
      </c>
      <c r="B202" s="26" t="s">
        <v>60</v>
      </c>
      <c r="C202" s="29">
        <v>100000</v>
      </c>
      <c r="D202" s="33">
        <v>384.42</v>
      </c>
      <c r="E202" s="34">
        <f t="shared" si="28"/>
        <v>0.38442000000000004</v>
      </c>
      <c r="F202" s="33"/>
      <c r="G202" s="33"/>
      <c r="H202" s="34"/>
      <c r="I202" s="33">
        <f t="shared" si="31"/>
        <v>100000</v>
      </c>
      <c r="J202" s="33">
        <f t="shared" si="32"/>
        <v>384.42</v>
      </c>
      <c r="K202" s="34">
        <f t="shared" si="26"/>
        <v>0.38442000000000004</v>
      </c>
    </row>
    <row r="203" spans="1:11" ht="45.75" customHeight="1">
      <c r="A203" s="106" t="s">
        <v>61</v>
      </c>
      <c r="B203" s="65" t="s">
        <v>62</v>
      </c>
      <c r="C203" s="44">
        <v>13900</v>
      </c>
      <c r="D203" s="44">
        <v>1980</v>
      </c>
      <c r="E203" s="34">
        <f t="shared" si="28"/>
        <v>14.244604316546763</v>
      </c>
      <c r="F203" s="33"/>
      <c r="G203" s="33"/>
      <c r="H203" s="34"/>
      <c r="I203" s="44">
        <f t="shared" si="31"/>
        <v>13900</v>
      </c>
      <c r="J203" s="44">
        <f t="shared" si="32"/>
        <v>1980</v>
      </c>
      <c r="K203" s="34">
        <f t="shared" si="26"/>
        <v>14.244604316546763</v>
      </c>
    </row>
    <row r="204" spans="1:11" ht="48" customHeight="1">
      <c r="A204" s="106" t="s">
        <v>63</v>
      </c>
      <c r="B204" s="65" t="s">
        <v>64</v>
      </c>
      <c r="C204" s="44">
        <f>C205</f>
        <v>3283008</v>
      </c>
      <c r="D204" s="44">
        <f>D205</f>
        <v>650237.19999999995</v>
      </c>
      <c r="E204" s="34">
        <f t="shared" si="28"/>
        <v>19.806141197340974</v>
      </c>
      <c r="F204" s="33">
        <f>F205</f>
        <v>343000</v>
      </c>
      <c r="G204" s="33">
        <f>G205</f>
        <v>40161.910000000003</v>
      </c>
      <c r="H204" s="34">
        <f>+G204/F204*100</f>
        <v>11.709011661807581</v>
      </c>
      <c r="I204" s="44">
        <f t="shared" si="31"/>
        <v>3626008</v>
      </c>
      <c r="J204" s="44">
        <f t="shared" si="32"/>
        <v>690399.11</v>
      </c>
      <c r="K204" s="34">
        <f t="shared" si="26"/>
        <v>19.040198201438056</v>
      </c>
    </row>
    <row r="205" spans="1:11" ht="45" customHeight="1">
      <c r="A205" s="103" t="s">
        <v>120</v>
      </c>
      <c r="B205" s="26" t="s">
        <v>119</v>
      </c>
      <c r="C205" s="29">
        <v>3283008</v>
      </c>
      <c r="D205" s="33">
        <v>650237.19999999995</v>
      </c>
      <c r="E205" s="34">
        <f t="shared" si="28"/>
        <v>19.806141197340974</v>
      </c>
      <c r="F205" s="33">
        <v>343000</v>
      </c>
      <c r="G205" s="33">
        <v>40161.910000000003</v>
      </c>
      <c r="H205" s="34">
        <f>+G205/F205*100</f>
        <v>11.709011661807581</v>
      </c>
      <c r="I205" s="33">
        <f t="shared" si="31"/>
        <v>3626008</v>
      </c>
      <c r="J205" s="33">
        <f t="shared" si="32"/>
        <v>690399.11</v>
      </c>
      <c r="K205" s="34">
        <f t="shared" si="26"/>
        <v>19.040198201438056</v>
      </c>
    </row>
    <row r="206" spans="1:11" ht="45" customHeight="1">
      <c r="A206" s="107" t="s">
        <v>232</v>
      </c>
      <c r="B206" s="65" t="s">
        <v>230</v>
      </c>
      <c r="C206" s="86">
        <f>C207</f>
        <v>360400</v>
      </c>
      <c r="D206" s="86">
        <f>D207</f>
        <v>66860.429999999993</v>
      </c>
      <c r="E206" s="34">
        <f t="shared" si="28"/>
        <v>18.551728634850164</v>
      </c>
      <c r="F206" s="33"/>
      <c r="G206" s="33"/>
      <c r="H206" s="34"/>
      <c r="I206" s="44">
        <f t="shared" si="31"/>
        <v>360400</v>
      </c>
      <c r="J206" s="44">
        <f t="shared" si="32"/>
        <v>66860.429999999993</v>
      </c>
      <c r="K206" s="34">
        <f t="shared" si="26"/>
        <v>18.551728634850164</v>
      </c>
    </row>
    <row r="207" spans="1:11" ht="51.75" customHeight="1">
      <c r="A207" s="103" t="s">
        <v>233</v>
      </c>
      <c r="B207" s="26" t="s">
        <v>231</v>
      </c>
      <c r="C207" s="87">
        <v>360400</v>
      </c>
      <c r="D207" s="47">
        <v>66860.429999999993</v>
      </c>
      <c r="E207" s="34">
        <f t="shared" si="28"/>
        <v>18.551728634850164</v>
      </c>
      <c r="F207" s="33"/>
      <c r="G207" s="33"/>
      <c r="H207" s="34"/>
      <c r="I207" s="33">
        <f t="shared" si="31"/>
        <v>360400</v>
      </c>
      <c r="J207" s="33">
        <f t="shared" si="32"/>
        <v>66860.429999999993</v>
      </c>
      <c r="K207" s="34">
        <f t="shared" si="26"/>
        <v>18.551728634850164</v>
      </c>
    </row>
    <row r="208" spans="1:11" ht="59.25" hidden="1" customHeight="1">
      <c r="A208" s="106" t="s">
        <v>65</v>
      </c>
      <c r="B208" s="65" t="s">
        <v>66</v>
      </c>
      <c r="C208" s="44"/>
      <c r="D208" s="33"/>
      <c r="E208" s="34" t="e">
        <f t="shared" si="28"/>
        <v>#DIV/0!</v>
      </c>
      <c r="F208" s="33"/>
      <c r="G208" s="33"/>
      <c r="H208" s="34"/>
      <c r="I208" s="44">
        <f t="shared" si="31"/>
        <v>0</v>
      </c>
      <c r="J208" s="33">
        <f t="shared" si="32"/>
        <v>0</v>
      </c>
      <c r="K208" s="34" t="e">
        <f t="shared" si="26"/>
        <v>#DIV/0!</v>
      </c>
    </row>
    <row r="209" spans="1:11" ht="62.25" customHeight="1">
      <c r="A209" s="106" t="s">
        <v>69</v>
      </c>
      <c r="B209" s="65" t="s">
        <v>67</v>
      </c>
      <c r="C209" s="44">
        <v>200000</v>
      </c>
      <c r="D209" s="44">
        <v>53011.17</v>
      </c>
      <c r="E209" s="34">
        <f t="shared" si="28"/>
        <v>26.505584999999996</v>
      </c>
      <c r="F209" s="33"/>
      <c r="G209" s="29"/>
      <c r="H209" s="49"/>
      <c r="I209" s="44">
        <f t="shared" si="31"/>
        <v>200000</v>
      </c>
      <c r="J209" s="44">
        <f t="shared" si="32"/>
        <v>53011.17</v>
      </c>
      <c r="K209" s="34">
        <f t="shared" si="26"/>
        <v>26.505584999999996</v>
      </c>
    </row>
    <row r="210" spans="1:11" ht="39.75" hidden="1" customHeight="1">
      <c r="A210" s="106" t="s">
        <v>70</v>
      </c>
      <c r="B210" s="65" t="s">
        <v>68</v>
      </c>
      <c r="C210" s="44">
        <f>C211+C212</f>
        <v>0</v>
      </c>
      <c r="D210" s="44">
        <f>D211+D212</f>
        <v>0</v>
      </c>
      <c r="E210" s="34" t="e">
        <f t="shared" si="28"/>
        <v>#DIV/0!</v>
      </c>
      <c r="F210" s="33"/>
      <c r="G210" s="33"/>
      <c r="H210" s="34"/>
      <c r="I210" s="44">
        <f t="shared" si="31"/>
        <v>0</v>
      </c>
      <c r="J210" s="44">
        <f t="shared" si="32"/>
        <v>0</v>
      </c>
      <c r="K210" s="34" t="e">
        <f t="shared" si="26"/>
        <v>#DIV/0!</v>
      </c>
    </row>
    <row r="211" spans="1:11" ht="35.25" hidden="1" customHeight="1">
      <c r="A211" s="103" t="s">
        <v>71</v>
      </c>
      <c r="B211" s="26" t="s">
        <v>73</v>
      </c>
      <c r="C211" s="29"/>
      <c r="D211" s="33"/>
      <c r="E211" s="34" t="e">
        <f t="shared" si="28"/>
        <v>#DIV/0!</v>
      </c>
      <c r="F211" s="33"/>
      <c r="G211" s="33"/>
      <c r="H211" s="34"/>
      <c r="I211" s="44">
        <f t="shared" si="31"/>
        <v>0</v>
      </c>
      <c r="J211" s="44">
        <f t="shared" si="32"/>
        <v>0</v>
      </c>
      <c r="K211" s="34" t="e">
        <f t="shared" si="26"/>
        <v>#DIV/0!</v>
      </c>
    </row>
    <row r="212" spans="1:11" ht="47.25" hidden="1" customHeight="1">
      <c r="A212" s="103" t="s">
        <v>72</v>
      </c>
      <c r="B212" s="26" t="s">
        <v>74</v>
      </c>
      <c r="C212" s="29"/>
      <c r="D212" s="33"/>
      <c r="E212" s="34" t="e">
        <f t="shared" si="28"/>
        <v>#DIV/0!</v>
      </c>
      <c r="F212" s="33"/>
      <c r="G212" s="33"/>
      <c r="H212" s="34"/>
      <c r="I212" s="44">
        <f t="shared" si="31"/>
        <v>0</v>
      </c>
      <c r="J212" s="44">
        <f t="shared" si="32"/>
        <v>0</v>
      </c>
      <c r="K212" s="34" t="e">
        <f t="shared" si="26"/>
        <v>#DIV/0!</v>
      </c>
    </row>
    <row r="213" spans="1:11" ht="54.75" customHeight="1">
      <c r="A213" s="145" t="s">
        <v>347</v>
      </c>
      <c r="B213" s="139">
        <v>3180</v>
      </c>
      <c r="C213" s="44">
        <v>20000</v>
      </c>
      <c r="D213" s="44">
        <v>9957.5499999999993</v>
      </c>
      <c r="E213" s="46">
        <f t="shared" si="28"/>
        <v>49.787749999999996</v>
      </c>
      <c r="F213" s="33"/>
      <c r="G213" s="33"/>
      <c r="H213" s="34"/>
      <c r="I213" s="44">
        <f t="shared" si="31"/>
        <v>20000</v>
      </c>
      <c r="J213" s="44">
        <f t="shared" si="32"/>
        <v>9957.5499999999993</v>
      </c>
      <c r="K213" s="34">
        <f t="shared" si="26"/>
        <v>49.787749999999996</v>
      </c>
    </row>
    <row r="214" spans="1:11" ht="46.5" hidden="1" customHeight="1">
      <c r="A214" s="106" t="s">
        <v>224</v>
      </c>
      <c r="B214" s="65" t="s">
        <v>75</v>
      </c>
      <c r="C214" s="44"/>
      <c r="D214" s="44"/>
      <c r="E214" s="34" t="e">
        <f t="shared" si="28"/>
        <v>#DIV/0!</v>
      </c>
      <c r="F214" s="33"/>
      <c r="G214" s="33"/>
      <c r="H214" s="34"/>
      <c r="I214" s="44">
        <f t="shared" si="31"/>
        <v>0</v>
      </c>
      <c r="J214" s="33">
        <f t="shared" si="32"/>
        <v>0</v>
      </c>
      <c r="K214" s="34" t="e">
        <f t="shared" si="26"/>
        <v>#DIV/0!</v>
      </c>
    </row>
    <row r="215" spans="1:11" ht="52.5" customHeight="1">
      <c r="A215" s="106" t="s">
        <v>35</v>
      </c>
      <c r="B215" s="65" t="s">
        <v>225</v>
      </c>
      <c r="C215" s="44">
        <f>C216</f>
        <v>760000</v>
      </c>
      <c r="D215" s="44">
        <f>D216</f>
        <v>131600</v>
      </c>
      <c r="E215" s="34">
        <f t="shared" si="28"/>
        <v>17.315789473684209</v>
      </c>
      <c r="F215" s="33"/>
      <c r="G215" s="33"/>
      <c r="H215" s="34"/>
      <c r="I215" s="44">
        <f t="shared" si="31"/>
        <v>760000</v>
      </c>
      <c r="J215" s="44">
        <f t="shared" si="32"/>
        <v>131600</v>
      </c>
      <c r="K215" s="34">
        <f t="shared" si="26"/>
        <v>17.315789473684209</v>
      </c>
    </row>
    <row r="216" spans="1:11" ht="41.25" customHeight="1">
      <c r="A216" s="103" t="s">
        <v>36</v>
      </c>
      <c r="B216" s="26" t="s">
        <v>34</v>
      </c>
      <c r="C216" s="29">
        <v>760000</v>
      </c>
      <c r="D216" s="33">
        <v>131600</v>
      </c>
      <c r="E216" s="34">
        <f t="shared" si="28"/>
        <v>17.315789473684209</v>
      </c>
      <c r="F216" s="33"/>
      <c r="G216" s="33"/>
      <c r="H216" s="34"/>
      <c r="I216" s="33">
        <f t="shared" si="31"/>
        <v>760000</v>
      </c>
      <c r="J216" s="33">
        <f t="shared" si="32"/>
        <v>131600</v>
      </c>
      <c r="K216" s="34">
        <f t="shared" si="26"/>
        <v>17.315789473684209</v>
      </c>
    </row>
    <row r="217" spans="1:11" ht="0.75" hidden="1" customHeight="1">
      <c r="A217" s="108" t="s">
        <v>76</v>
      </c>
      <c r="B217" s="26" t="s">
        <v>77</v>
      </c>
      <c r="C217" s="29"/>
      <c r="D217" s="33"/>
      <c r="E217" s="34" t="e">
        <f t="shared" si="28"/>
        <v>#DIV/0!</v>
      </c>
      <c r="F217" s="33"/>
      <c r="G217" s="33"/>
      <c r="H217" s="34"/>
      <c r="I217" s="33">
        <f t="shared" si="31"/>
        <v>0</v>
      </c>
      <c r="J217" s="33">
        <f t="shared" si="32"/>
        <v>0</v>
      </c>
      <c r="K217" s="34" t="e">
        <f t="shared" si="26"/>
        <v>#DIV/0!</v>
      </c>
    </row>
    <row r="218" spans="1:11" ht="24" hidden="1" customHeight="1">
      <c r="A218" s="10" t="s">
        <v>142</v>
      </c>
      <c r="B218" s="65" t="s">
        <v>143</v>
      </c>
      <c r="C218" s="31"/>
      <c r="D218" s="33"/>
      <c r="E218" s="34" t="e">
        <f t="shared" si="28"/>
        <v>#DIV/0!</v>
      </c>
      <c r="F218" s="33"/>
      <c r="G218" s="33"/>
      <c r="H218" s="34"/>
      <c r="I218" s="33">
        <f t="shared" ref="I218:I225" si="33">SUM(C218+F218)</f>
        <v>0</v>
      </c>
      <c r="J218" s="33"/>
      <c r="K218" s="34"/>
    </row>
    <row r="219" spans="1:11" ht="37.5" customHeight="1">
      <c r="A219" s="92" t="s">
        <v>144</v>
      </c>
      <c r="B219" s="65" t="s">
        <v>113</v>
      </c>
      <c r="C219" s="45">
        <f>C220+C221+C222</f>
        <v>9097408</v>
      </c>
      <c r="D219" s="45">
        <f>D220+D221+D222</f>
        <v>2019318.52</v>
      </c>
      <c r="E219" s="46">
        <f t="shared" si="28"/>
        <v>22.196635789007154</v>
      </c>
      <c r="F219" s="44">
        <f>SUM(F220:F224)</f>
        <v>16000</v>
      </c>
      <c r="G219" s="44">
        <f>SUM(G220:G224)</f>
        <v>45967</v>
      </c>
      <c r="H219" s="46">
        <f>+G219/F219*100</f>
        <v>287.29374999999999</v>
      </c>
      <c r="I219" s="44">
        <f t="shared" si="33"/>
        <v>9113408</v>
      </c>
      <c r="J219" s="44">
        <f t="shared" ref="J219:J225" si="34">SUM(D219+G219)</f>
        <v>2065285.52</v>
      </c>
      <c r="K219" s="46">
        <f t="shared" ref="K219:K239" si="35">+J219/I219*100</f>
        <v>22.662054853683717</v>
      </c>
    </row>
    <row r="220" spans="1:11" ht="36.75" customHeight="1">
      <c r="A220" s="103" t="s">
        <v>234</v>
      </c>
      <c r="B220" s="26" t="s">
        <v>239</v>
      </c>
      <c r="C220" s="29">
        <v>3154991</v>
      </c>
      <c r="D220" s="33">
        <v>631990.6</v>
      </c>
      <c r="E220" s="34">
        <f t="shared" si="28"/>
        <v>20.031454923326248</v>
      </c>
      <c r="F220" s="33">
        <v>6000</v>
      </c>
      <c r="G220" s="33">
        <v>45967</v>
      </c>
      <c r="H220" s="34">
        <f>+G220/F220*100</f>
        <v>766.11666666666667</v>
      </c>
      <c r="I220" s="33">
        <f t="shared" si="33"/>
        <v>3160991</v>
      </c>
      <c r="J220" s="33">
        <f t="shared" si="34"/>
        <v>677957.6</v>
      </c>
      <c r="K220" s="34">
        <f t="shared" si="35"/>
        <v>21.44762829125423</v>
      </c>
    </row>
    <row r="221" spans="1:11" ht="39.75" customHeight="1">
      <c r="A221" s="103" t="s">
        <v>235</v>
      </c>
      <c r="B221" s="26" t="s">
        <v>114</v>
      </c>
      <c r="C221" s="29">
        <v>5942417</v>
      </c>
      <c r="D221" s="33">
        <v>1387327.92</v>
      </c>
      <c r="E221" s="34">
        <f t="shared" si="28"/>
        <v>23.346189269450459</v>
      </c>
      <c r="F221" s="33">
        <v>10000</v>
      </c>
      <c r="G221" s="33"/>
      <c r="H221" s="34">
        <f>+G221/F221*100</f>
        <v>0</v>
      </c>
      <c r="I221" s="33">
        <f t="shared" si="33"/>
        <v>5952417</v>
      </c>
      <c r="J221" s="33">
        <f t="shared" si="34"/>
        <v>1387327.92</v>
      </c>
      <c r="K221" s="34">
        <f t="shared" si="35"/>
        <v>23.306967909002342</v>
      </c>
    </row>
    <row r="222" spans="1:11" ht="0.75" hidden="1" customHeight="1">
      <c r="A222" s="103" t="s">
        <v>236</v>
      </c>
      <c r="B222" s="26" t="s">
        <v>240</v>
      </c>
      <c r="C222" s="29"/>
      <c r="D222" s="29"/>
      <c r="E222" s="34" t="e">
        <f t="shared" si="28"/>
        <v>#DIV/0!</v>
      </c>
      <c r="F222" s="33"/>
      <c r="G222" s="33"/>
      <c r="H222" s="34"/>
      <c r="I222" s="33">
        <f t="shared" si="33"/>
        <v>0</v>
      </c>
      <c r="J222" s="33">
        <f t="shared" si="34"/>
        <v>0</v>
      </c>
      <c r="K222" s="34" t="e">
        <f t="shared" si="35"/>
        <v>#DIV/0!</v>
      </c>
    </row>
    <row r="223" spans="1:11" ht="32.25" hidden="1" customHeight="1">
      <c r="A223" s="103" t="s">
        <v>237</v>
      </c>
      <c r="B223" s="26" t="s">
        <v>241</v>
      </c>
      <c r="C223" s="29"/>
      <c r="D223" s="33"/>
      <c r="E223" s="34" t="e">
        <f t="shared" si="28"/>
        <v>#DIV/0!</v>
      </c>
      <c r="F223" s="33"/>
      <c r="G223" s="33"/>
      <c r="H223" s="34"/>
      <c r="I223" s="33">
        <f t="shared" si="33"/>
        <v>0</v>
      </c>
      <c r="J223" s="33">
        <f t="shared" si="34"/>
        <v>0</v>
      </c>
      <c r="K223" s="34" t="e">
        <f t="shared" si="35"/>
        <v>#DIV/0!</v>
      </c>
    </row>
    <row r="224" spans="1:11" ht="0.75" hidden="1" customHeight="1">
      <c r="A224" s="103" t="s">
        <v>238</v>
      </c>
      <c r="B224" s="26" t="s">
        <v>242</v>
      </c>
      <c r="C224" s="29"/>
      <c r="D224" s="33"/>
      <c r="E224" s="34" t="e">
        <f t="shared" si="28"/>
        <v>#DIV/0!</v>
      </c>
      <c r="F224" s="33"/>
      <c r="G224" s="33"/>
      <c r="H224" s="34" t="e">
        <f>+G224/F224*100</f>
        <v>#DIV/0!</v>
      </c>
      <c r="I224" s="33">
        <f t="shared" si="33"/>
        <v>0</v>
      </c>
      <c r="J224" s="33">
        <f t="shared" si="34"/>
        <v>0</v>
      </c>
      <c r="K224" s="34" t="e">
        <f t="shared" si="35"/>
        <v>#DIV/0!</v>
      </c>
    </row>
    <row r="225" spans="1:11" ht="24.75" hidden="1" customHeight="1">
      <c r="A225" s="92" t="s">
        <v>145</v>
      </c>
      <c r="B225" s="65" t="s">
        <v>162</v>
      </c>
      <c r="C225" s="45" t="e">
        <f>+#REF!+#REF!</f>
        <v>#REF!</v>
      </c>
      <c r="D225" s="44" t="e">
        <f>+#REF!+#REF!</f>
        <v>#REF!</v>
      </c>
      <c r="E225" s="46" t="e">
        <f t="shared" si="28"/>
        <v>#REF!</v>
      </c>
      <c r="F225" s="44"/>
      <c r="G225" s="44"/>
      <c r="H225" s="34" t="e">
        <f>+G225/F225*100</f>
        <v>#DIV/0!</v>
      </c>
      <c r="I225" s="44" t="e">
        <f t="shared" si="33"/>
        <v>#REF!</v>
      </c>
      <c r="J225" s="44" t="e">
        <f t="shared" si="34"/>
        <v>#REF!</v>
      </c>
      <c r="K225" s="46" t="e">
        <f>+J225/I225*100</f>
        <v>#REF!</v>
      </c>
    </row>
    <row r="226" spans="1:11" ht="40.5" customHeight="1">
      <c r="A226" s="113" t="s">
        <v>146</v>
      </c>
      <c r="B226" s="65" t="s">
        <v>118</v>
      </c>
      <c r="C226" s="45">
        <f>C227+C229</f>
        <v>1708462</v>
      </c>
      <c r="D226" s="45">
        <f>D227+D229</f>
        <v>355510.22</v>
      </c>
      <c r="E226" s="46">
        <f t="shared" si="28"/>
        <v>20.808787084523974</v>
      </c>
      <c r="F226" s="45">
        <f>F227+F229</f>
        <v>5000</v>
      </c>
      <c r="G226" s="45">
        <f>G227+G229</f>
        <v>997.32</v>
      </c>
      <c r="H226" s="34">
        <f>+G226/F226*100</f>
        <v>19.946400000000001</v>
      </c>
      <c r="I226" s="45">
        <f>I227+I229</f>
        <v>1713462</v>
      </c>
      <c r="J226" s="45">
        <f>J227+J229</f>
        <v>356507.54</v>
      </c>
      <c r="K226" s="46">
        <f t="shared" si="35"/>
        <v>20.806270579680202</v>
      </c>
    </row>
    <row r="227" spans="1:11" ht="0.75" hidden="1" customHeight="1">
      <c r="A227" s="106" t="s">
        <v>245</v>
      </c>
      <c r="B227" s="65" t="s">
        <v>243</v>
      </c>
      <c r="C227" s="45">
        <f>C228</f>
        <v>0</v>
      </c>
      <c r="D227" s="45">
        <f>D228</f>
        <v>0</v>
      </c>
      <c r="E227" s="46"/>
      <c r="F227" s="44"/>
      <c r="G227" s="44"/>
      <c r="H227" s="34"/>
      <c r="I227" s="44">
        <f t="shared" ref="I227:J230" si="36">SUM(C227+F227)</f>
        <v>0</v>
      </c>
      <c r="J227" s="44">
        <f t="shared" si="36"/>
        <v>0</v>
      </c>
      <c r="K227" s="46"/>
    </row>
    <row r="228" spans="1:11" ht="35.25" hidden="1" customHeight="1">
      <c r="A228" s="128" t="s">
        <v>84</v>
      </c>
      <c r="B228" s="26" t="s">
        <v>115</v>
      </c>
      <c r="C228" s="31"/>
      <c r="D228" s="33"/>
      <c r="E228" s="34" t="e">
        <f t="shared" si="28"/>
        <v>#DIV/0!</v>
      </c>
      <c r="F228" s="33"/>
      <c r="G228" s="33"/>
      <c r="H228" s="34"/>
      <c r="I228" s="33">
        <f t="shared" si="36"/>
        <v>0</v>
      </c>
      <c r="J228" s="33">
        <f t="shared" si="36"/>
        <v>0</v>
      </c>
      <c r="K228" s="34" t="e">
        <f t="shared" si="35"/>
        <v>#DIV/0!</v>
      </c>
    </row>
    <row r="229" spans="1:11" ht="37.5" customHeight="1">
      <c r="A229" s="128" t="s">
        <v>228</v>
      </c>
      <c r="B229" s="26" t="s">
        <v>244</v>
      </c>
      <c r="C229" s="31">
        <f>C230</f>
        <v>1708462</v>
      </c>
      <c r="D229" s="31">
        <f>D230</f>
        <v>355510.22</v>
      </c>
      <c r="E229" s="34">
        <f t="shared" si="28"/>
        <v>20.808787084523974</v>
      </c>
      <c r="F229" s="33">
        <f>F230</f>
        <v>5000</v>
      </c>
      <c r="G229" s="33">
        <f>G230</f>
        <v>997.32</v>
      </c>
      <c r="H229" s="34">
        <f t="shared" ref="H229:H237" si="37">+G229/F229*100</f>
        <v>19.946400000000001</v>
      </c>
      <c r="I229" s="33">
        <f t="shared" si="36"/>
        <v>1713462</v>
      </c>
      <c r="J229" s="33">
        <f t="shared" si="36"/>
        <v>356507.54</v>
      </c>
      <c r="K229" s="34">
        <f t="shared" si="35"/>
        <v>20.806270579680202</v>
      </c>
    </row>
    <row r="230" spans="1:11" ht="36.75" customHeight="1">
      <c r="A230" s="128" t="s">
        <v>85</v>
      </c>
      <c r="B230" s="26" t="s">
        <v>116</v>
      </c>
      <c r="C230" s="31">
        <v>1708462</v>
      </c>
      <c r="D230" s="33">
        <v>355510.22</v>
      </c>
      <c r="E230" s="34">
        <f t="shared" si="28"/>
        <v>20.808787084523974</v>
      </c>
      <c r="F230" s="33">
        <v>5000</v>
      </c>
      <c r="G230" s="33">
        <v>997.32</v>
      </c>
      <c r="H230" s="34">
        <f t="shared" si="37"/>
        <v>19.946400000000001</v>
      </c>
      <c r="I230" s="33">
        <f t="shared" si="36"/>
        <v>1713462</v>
      </c>
      <c r="J230" s="33">
        <f t="shared" si="36"/>
        <v>356507.54</v>
      </c>
      <c r="K230" s="34">
        <f t="shared" si="35"/>
        <v>20.806270579680202</v>
      </c>
    </row>
    <row r="231" spans="1:11" ht="1.5" hidden="1" customHeight="1">
      <c r="A231" s="92" t="s">
        <v>147</v>
      </c>
      <c r="B231" s="65"/>
      <c r="C231" s="45">
        <f>SUM(C232:C233)</f>
        <v>0</v>
      </c>
      <c r="D231" s="44">
        <f>SUM(D232:D233)</f>
        <v>0</v>
      </c>
      <c r="E231" s="34" t="e">
        <f t="shared" si="28"/>
        <v>#DIV/0!</v>
      </c>
      <c r="F231" s="44">
        <f>SUM(F232:F233)</f>
        <v>0</v>
      </c>
      <c r="G231" s="44">
        <f>SUM(G232:G233)</f>
        <v>0</v>
      </c>
      <c r="H231" s="34" t="e">
        <f t="shared" si="37"/>
        <v>#DIV/0!</v>
      </c>
      <c r="I231" s="33">
        <f t="shared" ref="I231:I248" si="38">SUM(C231+F231)</f>
        <v>0</v>
      </c>
      <c r="J231" s="33">
        <f t="shared" ref="J231:J238" si="39">SUM(D231+G231)</f>
        <v>0</v>
      </c>
      <c r="K231" s="34" t="e">
        <f t="shared" si="35"/>
        <v>#DIV/0!</v>
      </c>
    </row>
    <row r="232" spans="1:11" ht="39" hidden="1" customHeight="1">
      <c r="A232" s="109" t="s">
        <v>226</v>
      </c>
      <c r="B232" s="26"/>
      <c r="C232" s="31"/>
      <c r="D232" s="33"/>
      <c r="E232" s="34" t="e">
        <f t="shared" si="28"/>
        <v>#DIV/0!</v>
      </c>
      <c r="F232" s="33"/>
      <c r="G232" s="33"/>
      <c r="H232" s="34" t="e">
        <f t="shared" si="37"/>
        <v>#DIV/0!</v>
      </c>
      <c r="I232" s="33">
        <f t="shared" si="38"/>
        <v>0</v>
      </c>
      <c r="J232" s="33">
        <f t="shared" si="39"/>
        <v>0</v>
      </c>
      <c r="K232" s="34" t="e">
        <f t="shared" si="35"/>
        <v>#DIV/0!</v>
      </c>
    </row>
    <row r="233" spans="1:11" ht="39" hidden="1" customHeight="1">
      <c r="A233" s="110" t="s">
        <v>158</v>
      </c>
      <c r="B233" s="26"/>
      <c r="C233" s="31"/>
      <c r="D233" s="33"/>
      <c r="E233" s="34" t="e">
        <f t="shared" si="28"/>
        <v>#DIV/0!</v>
      </c>
      <c r="F233" s="33"/>
      <c r="G233" s="33"/>
      <c r="H233" s="34" t="e">
        <f t="shared" si="37"/>
        <v>#DIV/0!</v>
      </c>
      <c r="I233" s="33">
        <f t="shared" si="38"/>
        <v>0</v>
      </c>
      <c r="J233" s="33">
        <f t="shared" si="39"/>
        <v>0</v>
      </c>
      <c r="K233" s="34" t="e">
        <f t="shared" si="35"/>
        <v>#DIV/0!</v>
      </c>
    </row>
    <row r="234" spans="1:11" ht="36" hidden="1" customHeight="1">
      <c r="A234" s="91" t="s">
        <v>227</v>
      </c>
      <c r="B234" s="26"/>
      <c r="C234" s="31"/>
      <c r="D234" s="33"/>
      <c r="E234" s="34" t="e">
        <f t="shared" si="28"/>
        <v>#DIV/0!</v>
      </c>
      <c r="F234" s="33"/>
      <c r="G234" s="33"/>
      <c r="H234" s="34" t="e">
        <f t="shared" si="37"/>
        <v>#DIV/0!</v>
      </c>
      <c r="I234" s="33">
        <f t="shared" si="38"/>
        <v>0</v>
      </c>
      <c r="J234" s="33">
        <f t="shared" si="39"/>
        <v>0</v>
      </c>
      <c r="K234" s="34" t="e">
        <f t="shared" si="35"/>
        <v>#DIV/0!</v>
      </c>
    </row>
    <row r="235" spans="1:11" ht="36" customHeight="1">
      <c r="A235" s="113" t="s">
        <v>142</v>
      </c>
      <c r="B235" s="65" t="s">
        <v>349</v>
      </c>
      <c r="C235" s="44">
        <f>C238</f>
        <v>8500000</v>
      </c>
      <c r="D235" s="44">
        <f>D238</f>
        <v>1599682.24</v>
      </c>
      <c r="E235" s="46">
        <f t="shared" si="28"/>
        <v>18.81979105882353</v>
      </c>
      <c r="F235" s="44">
        <f>F236+F238</f>
        <v>48900</v>
      </c>
      <c r="G235" s="44">
        <f>G236+G238</f>
        <v>48900</v>
      </c>
      <c r="H235" s="46">
        <f t="shared" si="37"/>
        <v>100</v>
      </c>
      <c r="I235" s="44">
        <f t="shared" si="38"/>
        <v>8548900</v>
      </c>
      <c r="J235" s="44">
        <f t="shared" si="39"/>
        <v>1648582.24</v>
      </c>
      <c r="K235" s="34">
        <f t="shared" si="35"/>
        <v>19.284144626794088</v>
      </c>
    </row>
    <row r="236" spans="1:11" ht="36" customHeight="1">
      <c r="A236" s="138" t="s">
        <v>352</v>
      </c>
      <c r="B236" s="156" t="s">
        <v>353</v>
      </c>
      <c r="C236" s="31">
        <f>C237</f>
        <v>0</v>
      </c>
      <c r="D236" s="31">
        <f>D237</f>
        <v>0</v>
      </c>
      <c r="E236" s="34"/>
      <c r="F236" s="31">
        <f>F237</f>
        <v>48900</v>
      </c>
      <c r="G236" s="31">
        <f>G237</f>
        <v>48900</v>
      </c>
      <c r="H236" s="34">
        <f t="shared" si="37"/>
        <v>100</v>
      </c>
      <c r="I236" s="33">
        <f t="shared" si="38"/>
        <v>48900</v>
      </c>
      <c r="J236" s="33">
        <f t="shared" si="39"/>
        <v>48900</v>
      </c>
      <c r="K236" s="34">
        <f t="shared" si="35"/>
        <v>100</v>
      </c>
    </row>
    <row r="237" spans="1:11" ht="36" customHeight="1">
      <c r="A237" s="91" t="s">
        <v>351</v>
      </c>
      <c r="B237" s="26" t="s">
        <v>350</v>
      </c>
      <c r="C237" s="31"/>
      <c r="D237" s="31"/>
      <c r="E237" s="34"/>
      <c r="F237" s="33">
        <v>48900</v>
      </c>
      <c r="G237" s="33">
        <v>48900</v>
      </c>
      <c r="H237" s="34">
        <f t="shared" si="37"/>
        <v>100</v>
      </c>
      <c r="I237" s="33">
        <f t="shared" si="38"/>
        <v>48900</v>
      </c>
      <c r="J237" s="33">
        <f t="shared" si="39"/>
        <v>48900</v>
      </c>
      <c r="K237" s="34">
        <f t="shared" si="35"/>
        <v>100</v>
      </c>
    </row>
    <row r="238" spans="1:11" ht="36" customHeight="1">
      <c r="A238" s="157" t="s">
        <v>348</v>
      </c>
      <c r="B238" s="158">
        <v>6030</v>
      </c>
      <c r="C238" s="31">
        <v>8500000</v>
      </c>
      <c r="D238" s="33">
        <v>1599682.24</v>
      </c>
      <c r="E238" s="34">
        <f t="shared" si="28"/>
        <v>18.81979105882353</v>
      </c>
      <c r="F238" s="33"/>
      <c r="G238" s="33"/>
      <c r="H238" s="34"/>
      <c r="I238" s="33">
        <f t="shared" si="38"/>
        <v>8500000</v>
      </c>
      <c r="J238" s="33">
        <f t="shared" si="39"/>
        <v>1599682.24</v>
      </c>
      <c r="K238" s="34">
        <f t="shared" si="35"/>
        <v>18.81979105882353</v>
      </c>
    </row>
    <row r="239" spans="1:11" ht="36" customHeight="1">
      <c r="A239" s="124" t="s">
        <v>261</v>
      </c>
      <c r="B239" s="65" t="s">
        <v>262</v>
      </c>
      <c r="C239" s="45">
        <f>C240</f>
        <v>3250000</v>
      </c>
      <c r="D239" s="45">
        <f>D240</f>
        <v>49970</v>
      </c>
      <c r="E239" s="46">
        <f t="shared" si="28"/>
        <v>1.5375384615384615</v>
      </c>
      <c r="F239" s="44">
        <f>F240</f>
        <v>0</v>
      </c>
      <c r="G239" s="44">
        <f>G240</f>
        <v>0</v>
      </c>
      <c r="H239" s="46"/>
      <c r="I239" s="44">
        <f>SUM(C239+F239)</f>
        <v>3250000</v>
      </c>
      <c r="J239" s="44">
        <f t="shared" ref="J239:J249" si="40">SUM(D239+G239)</f>
        <v>49970</v>
      </c>
      <c r="K239" s="46">
        <f t="shared" si="35"/>
        <v>1.5375384615384615</v>
      </c>
    </row>
    <row r="240" spans="1:11" ht="36" customHeight="1">
      <c r="A240" s="130" t="s">
        <v>263</v>
      </c>
      <c r="B240" s="26" t="s">
        <v>264</v>
      </c>
      <c r="C240" s="29">
        <f>C241</f>
        <v>3250000</v>
      </c>
      <c r="D240" s="29">
        <f>D241</f>
        <v>49970</v>
      </c>
      <c r="E240" s="34">
        <f>+D240/C240*100</f>
        <v>1.5375384615384615</v>
      </c>
      <c r="F240" s="29">
        <f>F242</f>
        <v>0</v>
      </c>
      <c r="G240" s="29">
        <f>G242</f>
        <v>0</v>
      </c>
      <c r="H240" s="49"/>
      <c r="I240" s="29">
        <f t="shared" si="38"/>
        <v>3250000</v>
      </c>
      <c r="J240" s="29">
        <f t="shared" si="40"/>
        <v>49970</v>
      </c>
      <c r="K240" s="49">
        <f t="shared" ref="K240:K254" si="41">+J240/I240*100</f>
        <v>1.5375384615384615</v>
      </c>
    </row>
    <row r="241" spans="1:13" ht="45" customHeight="1">
      <c r="A241" s="125" t="s">
        <v>274</v>
      </c>
      <c r="B241" s="26" t="s">
        <v>273</v>
      </c>
      <c r="C241" s="29">
        <v>3250000</v>
      </c>
      <c r="D241" s="29">
        <v>49970</v>
      </c>
      <c r="E241" s="34">
        <f>+D241/C241*100</f>
        <v>1.5375384615384615</v>
      </c>
      <c r="F241" s="44"/>
      <c r="G241" s="44"/>
      <c r="H241" s="34"/>
      <c r="I241" s="29">
        <f t="shared" si="38"/>
        <v>3250000</v>
      </c>
      <c r="J241" s="33"/>
      <c r="K241" s="46"/>
    </row>
    <row r="242" spans="1:13" ht="41.25" hidden="1" customHeight="1">
      <c r="A242" s="123" t="s">
        <v>265</v>
      </c>
      <c r="B242" s="26" t="s">
        <v>266</v>
      </c>
      <c r="C242" s="31"/>
      <c r="D242" s="33"/>
      <c r="E242" s="34"/>
      <c r="F242" s="33"/>
      <c r="G242" s="33"/>
      <c r="H242" s="34" t="e">
        <f>+G242/F242*100</f>
        <v>#DIV/0!</v>
      </c>
      <c r="I242" s="33">
        <f t="shared" si="38"/>
        <v>0</v>
      </c>
      <c r="J242" s="33">
        <f t="shared" si="40"/>
        <v>0</v>
      </c>
      <c r="K242" s="34" t="e">
        <f t="shared" si="41"/>
        <v>#DIV/0!</v>
      </c>
    </row>
    <row r="243" spans="1:13" ht="34.5" customHeight="1">
      <c r="A243" s="113" t="s">
        <v>148</v>
      </c>
      <c r="B243" s="159" t="s">
        <v>117</v>
      </c>
      <c r="C243" s="45">
        <f>C249</f>
        <v>1000000</v>
      </c>
      <c r="D243" s="45">
        <f>D249</f>
        <v>0</v>
      </c>
      <c r="E243" s="45">
        <f>E249</f>
        <v>0</v>
      </c>
      <c r="F243" s="45">
        <f>F244</f>
        <v>3198400</v>
      </c>
      <c r="G243" s="45">
        <f>G249</f>
        <v>0</v>
      </c>
      <c r="H243" s="45">
        <f>H249</f>
        <v>0</v>
      </c>
      <c r="I243" s="44">
        <f t="shared" si="38"/>
        <v>4198400</v>
      </c>
      <c r="J243" s="33">
        <f t="shared" si="40"/>
        <v>0</v>
      </c>
      <c r="K243" s="46">
        <f t="shared" si="41"/>
        <v>0</v>
      </c>
    </row>
    <row r="244" spans="1:13" ht="34.5" customHeight="1">
      <c r="A244" s="161" t="s">
        <v>355</v>
      </c>
      <c r="B244" s="159" t="s">
        <v>356</v>
      </c>
      <c r="C244" s="45"/>
      <c r="D244" s="45"/>
      <c r="E244" s="34"/>
      <c r="F244" s="45">
        <f>F245</f>
        <v>3198400</v>
      </c>
      <c r="G244" s="45"/>
      <c r="H244" s="45"/>
      <c r="I244" s="44">
        <f t="shared" si="38"/>
        <v>3198400</v>
      </c>
      <c r="J244" s="33"/>
      <c r="K244" s="46"/>
    </row>
    <row r="245" spans="1:13" ht="34.5" customHeight="1">
      <c r="A245" s="102" t="s">
        <v>361</v>
      </c>
      <c r="B245" s="159" t="s">
        <v>357</v>
      </c>
      <c r="C245" s="45"/>
      <c r="D245" s="45"/>
      <c r="E245" s="34"/>
      <c r="F245" s="45">
        <f>F246+F247+F248</f>
        <v>3198400</v>
      </c>
      <c r="G245" s="45"/>
      <c r="H245" s="45"/>
      <c r="I245" s="44">
        <f t="shared" si="38"/>
        <v>3198400</v>
      </c>
      <c r="J245" s="33"/>
      <c r="K245" s="46"/>
    </row>
    <row r="246" spans="1:13" ht="34.5" customHeight="1">
      <c r="A246" s="102" t="s">
        <v>362</v>
      </c>
      <c r="B246" s="160" t="s">
        <v>358</v>
      </c>
      <c r="C246" s="45"/>
      <c r="D246" s="45"/>
      <c r="E246" s="34"/>
      <c r="F246" s="52">
        <v>8000</v>
      </c>
      <c r="G246" s="45"/>
      <c r="H246" s="45"/>
      <c r="I246" s="44">
        <f t="shared" si="38"/>
        <v>8000</v>
      </c>
      <c r="J246" s="33"/>
      <c r="K246" s="46"/>
    </row>
    <row r="247" spans="1:13" ht="34.5" customHeight="1">
      <c r="A247" s="102" t="s">
        <v>363</v>
      </c>
      <c r="B247" s="160" t="s">
        <v>359</v>
      </c>
      <c r="C247" s="45"/>
      <c r="D247" s="45"/>
      <c r="E247" s="34"/>
      <c r="F247" s="52">
        <v>20000</v>
      </c>
      <c r="G247" s="45"/>
      <c r="H247" s="45"/>
      <c r="I247" s="44">
        <f t="shared" si="38"/>
        <v>20000</v>
      </c>
      <c r="J247" s="33"/>
      <c r="K247" s="46"/>
    </row>
    <row r="248" spans="1:13" ht="34.5" customHeight="1">
      <c r="A248" s="102" t="s">
        <v>364</v>
      </c>
      <c r="B248" s="160" t="s">
        <v>360</v>
      </c>
      <c r="C248" s="45"/>
      <c r="D248" s="45"/>
      <c r="E248" s="34"/>
      <c r="F248" s="52">
        <v>3170400</v>
      </c>
      <c r="G248" s="45"/>
      <c r="H248" s="45"/>
      <c r="I248" s="44">
        <f t="shared" si="38"/>
        <v>3170400</v>
      </c>
      <c r="J248" s="33"/>
      <c r="K248" s="46"/>
    </row>
    <row r="249" spans="1:13" ht="38.25" customHeight="1">
      <c r="A249" s="136" t="s">
        <v>161</v>
      </c>
      <c r="B249" s="159" t="s">
        <v>246</v>
      </c>
      <c r="C249" s="44">
        <f>C250</f>
        <v>1000000</v>
      </c>
      <c r="D249" s="44">
        <f>D250</f>
        <v>0</v>
      </c>
      <c r="E249" s="46">
        <f>+D249/C249*100</f>
        <v>0</v>
      </c>
      <c r="F249" s="44"/>
      <c r="G249" s="44"/>
      <c r="H249" s="46"/>
      <c r="I249" s="44">
        <f>SUM(C249+F249)</f>
        <v>1000000</v>
      </c>
      <c r="J249" s="44">
        <f t="shared" si="40"/>
        <v>0</v>
      </c>
      <c r="K249" s="46">
        <f t="shared" si="41"/>
        <v>0</v>
      </c>
    </row>
    <row r="250" spans="1:13" ht="39.75" customHeight="1">
      <c r="A250" s="157" t="s">
        <v>354</v>
      </c>
      <c r="B250" s="140">
        <v>8710</v>
      </c>
      <c r="C250" s="31">
        <v>1000000</v>
      </c>
      <c r="D250" s="33"/>
      <c r="E250" s="34">
        <f>+D250/C250*100</f>
        <v>0</v>
      </c>
      <c r="F250" s="33"/>
      <c r="G250" s="33"/>
      <c r="H250" s="34"/>
      <c r="I250" s="33">
        <f>SUM(C250+F250)</f>
        <v>1000000</v>
      </c>
      <c r="J250" s="33">
        <f>SUM(D250+G250)</f>
        <v>0</v>
      </c>
      <c r="K250" s="34">
        <f t="shared" si="41"/>
        <v>0</v>
      </c>
    </row>
    <row r="251" spans="1:13" ht="26.25" hidden="1" customHeight="1">
      <c r="A251" s="91"/>
      <c r="B251" s="26"/>
      <c r="C251" s="31"/>
      <c r="D251" s="33"/>
      <c r="E251" s="34"/>
      <c r="F251" s="33"/>
      <c r="G251" s="33"/>
      <c r="H251" s="34"/>
      <c r="I251" s="33"/>
      <c r="J251" s="33"/>
      <c r="K251" s="34"/>
    </row>
    <row r="252" spans="1:13" ht="39" customHeight="1">
      <c r="A252" s="118" t="s">
        <v>159</v>
      </c>
      <c r="B252" s="66">
        <v>900201</v>
      </c>
      <c r="C252" s="44">
        <f>C170+C174+C186+C197++C219+C226+C235+C243+C239</f>
        <v>173646229</v>
      </c>
      <c r="D252" s="44">
        <f>D170+D174+D186+D197++D219+D226+D235+D243+D239</f>
        <v>31219232.619999997</v>
      </c>
      <c r="E252" s="46">
        <f>+D252/C252*100</f>
        <v>17.978641286819997</v>
      </c>
      <c r="F252" s="44">
        <f>F170+F174+F186+F197++F219+F226+F235+F239+F243</f>
        <v>4977694</v>
      </c>
      <c r="G252" s="44">
        <f>G170+G174+G186+G197++G219+G226+G235+G239+G243</f>
        <v>262860.16000000003</v>
      </c>
      <c r="H252" s="46">
        <f>+G252/F252*100</f>
        <v>5.2807617342488316</v>
      </c>
      <c r="I252" s="44">
        <f>I170+I174+I186+I197++I219+I226+I243+I239+I235</f>
        <v>178623923</v>
      </c>
      <c r="J252" s="44">
        <f>J170+J174+J186+J197++J219+J226+J243+J235+J239</f>
        <v>31482092.779999997</v>
      </c>
      <c r="K252" s="46">
        <f t="shared" si="41"/>
        <v>17.624790818192924</v>
      </c>
    </row>
    <row r="253" spans="1:13" ht="1.5" hidden="1" customHeight="1">
      <c r="A253" s="119" t="s">
        <v>9</v>
      </c>
      <c r="B253" s="67"/>
      <c r="C253" s="44">
        <f>SUM(C254:C258)</f>
        <v>0</v>
      </c>
      <c r="D253" s="44">
        <f>SUM(D254:D258)</f>
        <v>0</v>
      </c>
      <c r="E253" s="46" t="e">
        <f>+D253/C253*100</f>
        <v>#DIV/0!</v>
      </c>
      <c r="F253" s="44">
        <f>SUM(F254:F258)</f>
        <v>0</v>
      </c>
      <c r="G253" s="44">
        <f>SUM(G254:G258)</f>
        <v>0</v>
      </c>
      <c r="H253" s="46"/>
      <c r="I253" s="44">
        <f>SUM(I254:I258)</f>
        <v>0</v>
      </c>
      <c r="J253" s="44">
        <f>SUM(J254:J258)</f>
        <v>0</v>
      </c>
      <c r="K253" s="46" t="e">
        <f t="shared" si="41"/>
        <v>#DIV/0!</v>
      </c>
      <c r="L253" s="17"/>
      <c r="M253" s="12"/>
    </row>
    <row r="254" spans="1:13" ht="30" hidden="1" customHeight="1">
      <c r="A254" s="125" t="s">
        <v>25</v>
      </c>
      <c r="B254" s="25">
        <v>9330</v>
      </c>
      <c r="C254" s="29"/>
      <c r="D254" s="33"/>
      <c r="E254" s="34" t="e">
        <f>+D254/C254*100</f>
        <v>#DIV/0!</v>
      </c>
      <c r="F254" s="33"/>
      <c r="G254" s="33"/>
      <c r="H254" s="34"/>
      <c r="I254" s="33">
        <f>SUM(C254+F254)</f>
        <v>0</v>
      </c>
      <c r="J254" s="33">
        <f>SUM(D254+G254)</f>
        <v>0</v>
      </c>
      <c r="K254" s="34" t="e">
        <f t="shared" si="41"/>
        <v>#DIV/0!</v>
      </c>
    </row>
    <row r="255" spans="1:13" ht="27.75" hidden="1" customHeight="1">
      <c r="A255" s="123" t="s">
        <v>267</v>
      </c>
      <c r="B255" s="25">
        <v>9510</v>
      </c>
      <c r="C255" s="29"/>
      <c r="D255" s="33"/>
      <c r="E255" s="34"/>
      <c r="F255" s="33"/>
      <c r="G255" s="33"/>
      <c r="H255" s="34"/>
      <c r="I255" s="33">
        <f>SUM(C255+F255)</f>
        <v>0</v>
      </c>
      <c r="J255" s="33"/>
      <c r="K255" s="34"/>
    </row>
    <row r="256" spans="1:13" ht="27.75" hidden="1" customHeight="1">
      <c r="A256" s="125" t="s">
        <v>276</v>
      </c>
      <c r="B256" s="25">
        <v>9750</v>
      </c>
      <c r="C256" s="29"/>
      <c r="D256" s="33"/>
      <c r="E256" s="34"/>
      <c r="F256" s="33"/>
      <c r="G256" s="33"/>
      <c r="H256" s="34"/>
      <c r="I256" s="33">
        <f>SUM(C256+F256)</f>
        <v>0</v>
      </c>
      <c r="J256" s="33"/>
      <c r="K256" s="34"/>
    </row>
    <row r="257" spans="1:11" ht="30" hidden="1" customHeight="1">
      <c r="A257" s="103" t="s">
        <v>27</v>
      </c>
      <c r="B257" s="25">
        <v>9770</v>
      </c>
      <c r="C257" s="29"/>
      <c r="D257" s="33"/>
      <c r="E257" s="34" t="e">
        <f>+D257/C257*100</f>
        <v>#DIV/0!</v>
      </c>
      <c r="F257" s="33"/>
      <c r="G257" s="33"/>
      <c r="H257" s="34"/>
      <c r="I257" s="33">
        <f>SUM(C257+F257)</f>
        <v>0</v>
      </c>
      <c r="J257" s="33">
        <f>SUM(D257+G257)</f>
        <v>0</v>
      </c>
      <c r="K257" s="34" t="e">
        <f>+J257/I257*100</f>
        <v>#DIV/0!</v>
      </c>
    </row>
    <row r="258" spans="1:11" ht="28.5" hidden="1" customHeight="1">
      <c r="A258" s="103" t="s">
        <v>247</v>
      </c>
      <c r="B258" s="25">
        <v>9800</v>
      </c>
      <c r="C258" s="29"/>
      <c r="D258" s="33"/>
      <c r="E258" s="34" t="e">
        <f>+D258/C258*100</f>
        <v>#DIV/0!</v>
      </c>
      <c r="F258" s="33"/>
      <c r="G258" s="33"/>
      <c r="H258" s="34"/>
      <c r="I258" s="33">
        <f>SUM(C258+F258)</f>
        <v>0</v>
      </c>
      <c r="J258" s="33">
        <f>SUM(D258+G258)</f>
        <v>0</v>
      </c>
      <c r="K258" s="34" t="e">
        <f>+J258/I258*100</f>
        <v>#DIV/0!</v>
      </c>
    </row>
    <row r="259" spans="1:11" ht="39.75" customHeight="1">
      <c r="A259" s="118" t="s">
        <v>170</v>
      </c>
      <c r="B259" s="69">
        <v>900203</v>
      </c>
      <c r="C259" s="44">
        <f>+C252+C253</f>
        <v>173646229</v>
      </c>
      <c r="D259" s="44">
        <f t="shared" ref="D259:I259" si="42">+D252+D253</f>
        <v>31219232.619999997</v>
      </c>
      <c r="E259" s="46">
        <f>+D259/C259*100</f>
        <v>17.978641286819997</v>
      </c>
      <c r="F259" s="45">
        <f>+F252+F253</f>
        <v>4977694</v>
      </c>
      <c r="G259" s="44">
        <f t="shared" si="42"/>
        <v>262860.16000000003</v>
      </c>
      <c r="H259" s="46">
        <f>+G259/F259*100</f>
        <v>5.2807617342488316</v>
      </c>
      <c r="I259" s="44">
        <f t="shared" si="42"/>
        <v>178623923</v>
      </c>
      <c r="J259" s="44">
        <f>+J252+J253</f>
        <v>31482092.779999997</v>
      </c>
      <c r="K259" s="46">
        <f>+J259/I259*100</f>
        <v>17.624790818192924</v>
      </c>
    </row>
    <row r="260" spans="1:11" ht="0.75" hidden="1" customHeight="1">
      <c r="A260" s="15" t="s">
        <v>172</v>
      </c>
      <c r="B260" s="68"/>
      <c r="C260" s="41"/>
      <c r="D260" s="41"/>
      <c r="E260" s="46"/>
      <c r="F260" s="33"/>
      <c r="G260" s="76"/>
      <c r="H260" s="34"/>
      <c r="I260" s="44"/>
      <c r="J260" s="44"/>
      <c r="K260" s="46"/>
    </row>
    <row r="261" spans="1:11" ht="29.25" hidden="1" customHeight="1">
      <c r="A261" s="119" t="s">
        <v>248</v>
      </c>
      <c r="B261" s="69">
        <v>4000</v>
      </c>
      <c r="C261" s="52"/>
      <c r="D261" s="40">
        <f>SUM(D263:D268)</f>
        <v>0</v>
      </c>
      <c r="E261" s="34"/>
      <c r="F261" s="29"/>
      <c r="G261" s="81"/>
      <c r="H261" s="34"/>
      <c r="I261" s="29"/>
      <c r="J261" s="53">
        <f>SUM(D261+G261)</f>
        <v>0</v>
      </c>
      <c r="K261" s="49"/>
    </row>
    <row r="262" spans="1:11" ht="29.25" hidden="1" customHeight="1">
      <c r="A262" s="111" t="s">
        <v>254</v>
      </c>
      <c r="B262" s="69">
        <v>4100</v>
      </c>
      <c r="C262" s="52"/>
      <c r="D262" s="40"/>
      <c r="E262" s="34"/>
      <c r="F262" s="44"/>
      <c r="G262" s="81"/>
      <c r="H262" s="34"/>
      <c r="I262" s="44"/>
      <c r="J262" s="81"/>
      <c r="K262" s="49"/>
    </row>
    <row r="263" spans="1:11" ht="35.25" hidden="1" customHeight="1">
      <c r="A263" s="91" t="s">
        <v>249</v>
      </c>
      <c r="B263" s="25">
        <v>4110</v>
      </c>
      <c r="C263" s="31"/>
      <c r="D263" s="47"/>
      <c r="E263" s="34"/>
      <c r="F263" s="33"/>
      <c r="G263" s="76"/>
      <c r="H263" s="49"/>
      <c r="I263" s="33"/>
      <c r="J263" s="47"/>
      <c r="K263" s="49"/>
    </row>
    <row r="264" spans="1:11" ht="27" hidden="1" customHeight="1">
      <c r="A264" s="91"/>
      <c r="B264" s="25"/>
      <c r="C264" s="31"/>
      <c r="D264" s="47"/>
      <c r="E264" s="34"/>
      <c r="F264" s="33"/>
      <c r="G264" s="76"/>
      <c r="H264" s="49"/>
      <c r="I264" s="33"/>
      <c r="J264" s="47"/>
      <c r="K264" s="49"/>
    </row>
    <row r="265" spans="1:11" ht="30" hidden="1" customHeight="1">
      <c r="A265" s="91" t="s">
        <v>250</v>
      </c>
      <c r="B265" s="25">
        <v>4113</v>
      </c>
      <c r="C265" s="31"/>
      <c r="D265" s="47"/>
      <c r="E265" s="34"/>
      <c r="F265" s="33"/>
      <c r="G265" s="76"/>
      <c r="H265" s="49"/>
      <c r="I265" s="33"/>
      <c r="J265" s="47"/>
      <c r="K265" s="49" t="e">
        <f>+J265/I265*100</f>
        <v>#DIV/0!</v>
      </c>
    </row>
    <row r="266" spans="1:11" ht="30" hidden="1" customHeight="1">
      <c r="A266" s="91" t="s">
        <v>251</v>
      </c>
      <c r="B266" s="25">
        <v>4120</v>
      </c>
      <c r="C266" s="31"/>
      <c r="D266" s="47"/>
      <c r="E266" s="34"/>
      <c r="F266" s="47"/>
      <c r="G266" s="76"/>
      <c r="H266" s="49"/>
      <c r="I266" s="47"/>
      <c r="J266" s="76"/>
      <c r="K266" s="49"/>
    </row>
    <row r="267" spans="1:11" ht="30" hidden="1" customHeight="1">
      <c r="A267" s="91" t="s">
        <v>252</v>
      </c>
      <c r="B267" s="25">
        <v>4123</v>
      </c>
      <c r="C267" s="31"/>
      <c r="D267" s="47"/>
      <c r="E267" s="34"/>
      <c r="F267" s="47"/>
      <c r="G267" s="76"/>
      <c r="H267" s="49"/>
      <c r="I267" s="47"/>
      <c r="J267" s="76"/>
      <c r="K267" s="49"/>
    </row>
    <row r="268" spans="1:11" ht="30" hidden="1" customHeight="1">
      <c r="A268" s="91" t="s">
        <v>253</v>
      </c>
      <c r="B268" s="25">
        <v>9102</v>
      </c>
      <c r="C268" s="33"/>
      <c r="D268" s="47"/>
      <c r="E268" s="34"/>
      <c r="F268" s="33"/>
      <c r="G268" s="76"/>
      <c r="H268" s="49"/>
      <c r="I268" s="33"/>
      <c r="J268" s="47"/>
      <c r="K268" s="49"/>
    </row>
    <row r="269" spans="1:11" ht="31.5" hidden="1" customHeight="1">
      <c r="A269" s="118" t="s">
        <v>173</v>
      </c>
      <c r="B269" s="68"/>
      <c r="C269" s="44"/>
      <c r="D269" s="53">
        <f>SUM(D263:D268)</f>
        <v>0</v>
      </c>
      <c r="E269" s="46"/>
      <c r="F269" s="44"/>
      <c r="G269" s="77"/>
      <c r="H269" s="46"/>
      <c r="I269" s="44"/>
      <c r="J269" s="53"/>
      <c r="K269" s="46"/>
    </row>
    <row r="270" spans="1:11" ht="31.5" customHeight="1">
      <c r="A270" s="118" t="s">
        <v>275</v>
      </c>
      <c r="B270" s="68"/>
      <c r="C270" s="44"/>
      <c r="D270" s="53"/>
      <c r="E270" s="46"/>
      <c r="F270" s="44"/>
      <c r="G270" s="77"/>
      <c r="H270" s="46"/>
      <c r="I270" s="44"/>
      <c r="J270" s="53"/>
      <c r="K270" s="46"/>
    </row>
    <row r="271" spans="1:11" ht="31.5" customHeight="1">
      <c r="A271" s="126" t="s">
        <v>277</v>
      </c>
      <c r="B271" s="68"/>
      <c r="C271" s="40">
        <v>-436913</v>
      </c>
      <c r="D271" s="40">
        <v>5396393.9800000004</v>
      </c>
      <c r="E271" s="34"/>
      <c r="F271" s="40">
        <v>-401294</v>
      </c>
      <c r="G271" s="127">
        <v>158294.53</v>
      </c>
      <c r="H271" s="34"/>
      <c r="I271" s="40">
        <f>C271+F271</f>
        <v>-838207</v>
      </c>
      <c r="J271" s="40">
        <f>D271+G271</f>
        <v>5554688.5100000007</v>
      </c>
      <c r="K271" s="34"/>
    </row>
    <row r="272" spans="1:11" ht="31.5" customHeight="1">
      <c r="A272" s="126" t="s">
        <v>278</v>
      </c>
      <c r="B272" s="68"/>
      <c r="C272" s="44"/>
      <c r="D272" s="40">
        <v>4183545.98</v>
      </c>
      <c r="E272" s="46"/>
      <c r="F272" s="44"/>
      <c r="G272" s="127">
        <v>158294.53</v>
      </c>
      <c r="H272" s="46"/>
      <c r="I272" s="44"/>
      <c r="J272" s="40">
        <f>D272+G272</f>
        <v>4341840.51</v>
      </c>
      <c r="K272" s="46"/>
    </row>
    <row r="273" spans="1:11" ht="31.5" customHeight="1">
      <c r="A273" s="112" t="s">
        <v>199</v>
      </c>
      <c r="B273" s="70">
        <v>200000</v>
      </c>
      <c r="C273" s="41"/>
      <c r="D273" s="40">
        <v>-5396393.9800000004</v>
      </c>
      <c r="E273" s="34"/>
      <c r="F273" s="47"/>
      <c r="G273" s="40">
        <v>-158294.53</v>
      </c>
      <c r="H273" s="78"/>
      <c r="I273" s="33"/>
      <c r="J273" s="47">
        <f t="shared" ref="J273:J318" si="43">D273+G273</f>
        <v>-5554688.5100000007</v>
      </c>
      <c r="K273" s="34"/>
    </row>
    <row r="274" spans="1:11" ht="26.25" customHeight="1">
      <c r="A274" s="112" t="s">
        <v>200</v>
      </c>
      <c r="B274" s="70" t="s">
        <v>4</v>
      </c>
      <c r="C274" s="31"/>
      <c r="D274" s="40">
        <v>-4183545.98</v>
      </c>
      <c r="E274" s="34"/>
      <c r="F274" s="33"/>
      <c r="G274" s="40">
        <v>-158294.53</v>
      </c>
      <c r="H274" s="78"/>
      <c r="I274" s="33"/>
      <c r="J274" s="47">
        <f t="shared" si="43"/>
        <v>-4341840.51</v>
      </c>
      <c r="K274" s="34"/>
    </row>
    <row r="275" spans="1:11" ht="24.75" customHeight="1">
      <c r="A275" s="113" t="s">
        <v>201</v>
      </c>
      <c r="B275" s="70">
        <v>203400</v>
      </c>
      <c r="C275" s="31">
        <f>C276+C277</f>
        <v>0</v>
      </c>
      <c r="D275" s="29">
        <f>D276+D277</f>
        <v>0</v>
      </c>
      <c r="E275" s="34"/>
      <c r="F275" s="33">
        <f>F276-F277</f>
        <v>0</v>
      </c>
      <c r="G275" s="30">
        <f>G276-G277</f>
        <v>0</v>
      </c>
      <c r="H275" s="78"/>
      <c r="I275" s="33">
        <f>I276+I277</f>
        <v>0</v>
      </c>
      <c r="J275" s="47">
        <f t="shared" si="43"/>
        <v>0</v>
      </c>
      <c r="K275" s="34"/>
    </row>
    <row r="276" spans="1:11" ht="27" customHeight="1">
      <c r="A276" s="91" t="s">
        <v>217</v>
      </c>
      <c r="B276" s="71">
        <v>203410</v>
      </c>
      <c r="C276" s="31"/>
      <c r="D276" s="29"/>
      <c r="E276" s="34"/>
      <c r="F276" s="33"/>
      <c r="G276" s="30"/>
      <c r="H276" s="78"/>
      <c r="I276" s="33">
        <f>SUM(C276+F276)</f>
        <v>0</v>
      </c>
      <c r="J276" s="47">
        <f t="shared" si="43"/>
        <v>0</v>
      </c>
      <c r="K276" s="34"/>
    </row>
    <row r="277" spans="1:11" ht="27" customHeight="1">
      <c r="A277" s="91" t="s">
        <v>218</v>
      </c>
      <c r="B277" s="71">
        <v>203420</v>
      </c>
      <c r="C277" s="41"/>
      <c r="D277" s="73"/>
      <c r="E277" s="34"/>
      <c r="F277" s="33"/>
      <c r="G277" s="30"/>
      <c r="H277" s="78"/>
      <c r="I277" s="47">
        <f>SUM(C277+F277)</f>
        <v>0</v>
      </c>
      <c r="J277" s="47">
        <f t="shared" si="43"/>
        <v>0</v>
      </c>
      <c r="K277" s="34"/>
    </row>
    <row r="278" spans="1:11" ht="32.25" customHeight="1">
      <c r="A278" s="113" t="s">
        <v>5</v>
      </c>
      <c r="B278" s="70">
        <v>205000</v>
      </c>
      <c r="C278" s="41">
        <f>C280-C281</f>
        <v>0</v>
      </c>
      <c r="D278" s="40">
        <f>D279</f>
        <v>-379653.74</v>
      </c>
      <c r="E278" s="34"/>
      <c r="F278" s="33">
        <f>F280-F281</f>
        <v>0</v>
      </c>
      <c r="G278" s="40">
        <f>G279</f>
        <v>-461984.78</v>
      </c>
      <c r="H278" s="78"/>
      <c r="I278" s="33">
        <f>I280-I281</f>
        <v>0</v>
      </c>
      <c r="J278" s="47">
        <f t="shared" si="43"/>
        <v>-841638.52</v>
      </c>
      <c r="K278" s="34"/>
    </row>
    <row r="279" spans="1:11" ht="30.75" customHeight="1">
      <c r="A279" s="113" t="s">
        <v>6</v>
      </c>
      <c r="B279" s="70" t="s">
        <v>1</v>
      </c>
      <c r="C279" s="31"/>
      <c r="D279" s="40">
        <f>D280-D281</f>
        <v>-379653.74</v>
      </c>
      <c r="E279" s="34"/>
      <c r="F279" s="33">
        <f>F280-F281+F286</f>
        <v>0</v>
      </c>
      <c r="G279" s="40">
        <f>G280-G281</f>
        <v>-461984.78</v>
      </c>
      <c r="H279" s="78"/>
      <c r="I279" s="33"/>
      <c r="J279" s="47">
        <f t="shared" si="43"/>
        <v>-841638.52</v>
      </c>
      <c r="K279" s="34"/>
    </row>
    <row r="280" spans="1:11" ht="31.5" customHeight="1">
      <c r="A280" s="91" t="s">
        <v>175</v>
      </c>
      <c r="B280" s="71">
        <v>205100</v>
      </c>
      <c r="C280" s="31"/>
      <c r="D280" s="40"/>
      <c r="E280" s="34"/>
      <c r="F280" s="33"/>
      <c r="G280" s="29">
        <v>0</v>
      </c>
      <c r="H280" s="78"/>
      <c r="I280" s="33">
        <f>SUM(C280+F280)</f>
        <v>0</v>
      </c>
      <c r="J280" s="47">
        <f t="shared" si="43"/>
        <v>0</v>
      </c>
      <c r="K280" s="34"/>
    </row>
    <row r="281" spans="1:11" ht="26.25" customHeight="1">
      <c r="A281" s="91" t="s">
        <v>176</v>
      </c>
      <c r="B281" s="71">
        <v>205200</v>
      </c>
      <c r="C281" s="31"/>
      <c r="D281" s="29">
        <v>379653.74</v>
      </c>
      <c r="E281" s="34"/>
      <c r="F281" s="33"/>
      <c r="G281" s="29">
        <v>461984.78</v>
      </c>
      <c r="H281" s="78"/>
      <c r="I281" s="33">
        <f>SUM(C281+F281)</f>
        <v>0</v>
      </c>
      <c r="J281" s="47">
        <f t="shared" si="43"/>
        <v>841638.52</v>
      </c>
      <c r="K281" s="34"/>
    </row>
    <row r="282" spans="1:11" ht="26.25" hidden="1" customHeight="1">
      <c r="A282" s="91" t="s">
        <v>202</v>
      </c>
      <c r="B282" s="71">
        <v>205300</v>
      </c>
      <c r="C282" s="31"/>
      <c r="D282" s="29"/>
      <c r="E282" s="34"/>
      <c r="F282" s="33"/>
      <c r="G282" s="40">
        <f>G283</f>
        <v>365666.62</v>
      </c>
      <c r="H282" s="78"/>
      <c r="I282" s="33"/>
      <c r="J282" s="47">
        <f t="shared" si="43"/>
        <v>365666.62</v>
      </c>
      <c r="K282" s="34"/>
    </row>
    <row r="283" spans="1:11" ht="28.5" customHeight="1">
      <c r="A283" s="91" t="s">
        <v>202</v>
      </c>
      <c r="B283" s="71">
        <v>205300</v>
      </c>
      <c r="C283" s="31"/>
      <c r="D283" s="30"/>
      <c r="E283" s="34"/>
      <c r="F283" s="33"/>
      <c r="G283" s="40">
        <v>365666.62</v>
      </c>
      <c r="H283" s="78"/>
      <c r="I283" s="33"/>
      <c r="J283" s="47">
        <f t="shared" si="43"/>
        <v>365666.62</v>
      </c>
      <c r="K283" s="34"/>
    </row>
    <row r="284" spans="1:11" ht="28.5" customHeight="1">
      <c r="A284" s="91" t="s">
        <v>203</v>
      </c>
      <c r="B284" s="71">
        <v>205300</v>
      </c>
      <c r="C284" s="31"/>
      <c r="D284" s="30"/>
      <c r="E284" s="34"/>
      <c r="F284" s="33"/>
      <c r="G284" s="40">
        <v>365666.62</v>
      </c>
      <c r="H284" s="78"/>
      <c r="I284" s="33"/>
      <c r="J284" s="47">
        <f>D284+G284</f>
        <v>365666.62</v>
      </c>
      <c r="K284" s="34"/>
    </row>
    <row r="285" spans="1:11" ht="31.5" customHeight="1">
      <c r="A285" s="91" t="s">
        <v>203</v>
      </c>
      <c r="B285" s="71">
        <v>205340</v>
      </c>
      <c r="C285" s="31"/>
      <c r="D285" s="30"/>
      <c r="E285" s="34"/>
      <c r="F285" s="33"/>
      <c r="G285" s="40">
        <v>365666.62</v>
      </c>
      <c r="H285" s="78"/>
      <c r="I285" s="33"/>
      <c r="J285" s="47">
        <f t="shared" si="43"/>
        <v>365666.62</v>
      </c>
      <c r="K285" s="34"/>
    </row>
    <row r="286" spans="1:11" ht="30" customHeight="1">
      <c r="A286" s="91" t="s">
        <v>203</v>
      </c>
      <c r="B286" s="71" t="s">
        <v>103</v>
      </c>
      <c r="C286" s="31"/>
      <c r="D286" s="30"/>
      <c r="E286" s="34"/>
      <c r="F286" s="33"/>
      <c r="G286" s="40">
        <v>365666.62</v>
      </c>
      <c r="H286" s="78"/>
      <c r="I286" s="33"/>
      <c r="J286" s="47">
        <f t="shared" si="43"/>
        <v>365666.62</v>
      </c>
      <c r="K286" s="34"/>
    </row>
    <row r="287" spans="1:11" ht="28.5" hidden="1" customHeight="1">
      <c r="A287" s="113" t="s">
        <v>177</v>
      </c>
      <c r="B287" s="72">
        <v>206000</v>
      </c>
      <c r="C287" s="31"/>
      <c r="D287" s="30">
        <f>+D288-D289</f>
        <v>0</v>
      </c>
      <c r="E287" s="34"/>
      <c r="F287" s="33"/>
      <c r="G287" s="30">
        <f>+G288-G289</f>
        <v>0</v>
      </c>
      <c r="H287" s="78"/>
      <c r="I287" s="33"/>
      <c r="J287" s="47">
        <f t="shared" si="43"/>
        <v>0</v>
      </c>
      <c r="K287" s="34"/>
    </row>
    <row r="288" spans="1:11" ht="30" hidden="1" customHeight="1">
      <c r="A288" s="91" t="s">
        <v>179</v>
      </c>
      <c r="B288" s="71">
        <v>206100</v>
      </c>
      <c r="C288" s="31"/>
      <c r="D288" s="30"/>
      <c r="E288" s="34"/>
      <c r="F288" s="33"/>
      <c r="G288" s="30"/>
      <c r="H288" s="78"/>
      <c r="I288" s="33"/>
      <c r="J288" s="47">
        <f t="shared" si="43"/>
        <v>0</v>
      </c>
      <c r="K288" s="34"/>
    </row>
    <row r="289" spans="1:11" ht="31.5" hidden="1" customHeight="1">
      <c r="A289" s="91" t="s">
        <v>178</v>
      </c>
      <c r="B289" s="71">
        <v>206200</v>
      </c>
      <c r="C289" s="31"/>
      <c r="D289" s="30"/>
      <c r="E289" s="34"/>
      <c r="F289" s="33"/>
      <c r="G289" s="30"/>
      <c r="H289" s="78"/>
      <c r="I289" s="33"/>
      <c r="J289" s="47">
        <f t="shared" si="43"/>
        <v>0</v>
      </c>
      <c r="K289" s="34"/>
    </row>
    <row r="290" spans="1:11" ht="32.25" customHeight="1">
      <c r="A290" s="113" t="s">
        <v>7</v>
      </c>
      <c r="B290" s="70">
        <v>208000</v>
      </c>
      <c r="C290" s="40"/>
      <c r="D290" s="40">
        <v>-5016750.24</v>
      </c>
      <c r="E290" s="78"/>
      <c r="F290" s="40"/>
      <c r="G290" s="40">
        <v>-61976.37</v>
      </c>
      <c r="H290" s="78"/>
      <c r="I290" s="33">
        <f>I292-I293</f>
        <v>0</v>
      </c>
      <c r="J290" s="47">
        <f t="shared" si="43"/>
        <v>-5078726.6100000003</v>
      </c>
      <c r="K290" s="34"/>
    </row>
    <row r="291" spans="1:11" ht="32.25" customHeight="1">
      <c r="A291" s="113" t="s">
        <v>8</v>
      </c>
      <c r="B291" s="70">
        <v>208000</v>
      </c>
      <c r="C291" s="31"/>
      <c r="D291" s="40">
        <v>-3803902.24</v>
      </c>
      <c r="E291" s="78"/>
      <c r="F291" s="33"/>
      <c r="G291" s="40">
        <v>-61976.37</v>
      </c>
      <c r="H291" s="78"/>
      <c r="I291" s="33">
        <f>SUM(C291+F291)</f>
        <v>0</v>
      </c>
      <c r="J291" s="47">
        <f t="shared" si="43"/>
        <v>-3865878.6100000003</v>
      </c>
      <c r="K291" s="34"/>
    </row>
    <row r="292" spans="1:11" ht="30.75" customHeight="1">
      <c r="A292" s="91" t="s">
        <v>175</v>
      </c>
      <c r="B292" s="71">
        <v>208100</v>
      </c>
      <c r="C292" s="79"/>
      <c r="D292" s="29">
        <v>6086073.7800000003</v>
      </c>
      <c r="E292" s="78"/>
      <c r="F292" s="33"/>
      <c r="G292" s="29">
        <v>2162247.36</v>
      </c>
      <c r="H292" s="78"/>
      <c r="I292" s="33">
        <f>SUM(C292+F292)</f>
        <v>0</v>
      </c>
      <c r="J292" s="47">
        <f t="shared" si="43"/>
        <v>8248321.1400000006</v>
      </c>
      <c r="K292" s="34"/>
    </row>
    <row r="293" spans="1:11" ht="33" customHeight="1">
      <c r="A293" s="91" t="s">
        <v>176</v>
      </c>
      <c r="B293" s="71">
        <v>208200</v>
      </c>
      <c r="C293" s="31"/>
      <c r="D293" s="29">
        <v>11028637.24</v>
      </c>
      <c r="E293" s="78"/>
      <c r="F293" s="33"/>
      <c r="G293" s="29">
        <v>2298410.5099999998</v>
      </c>
      <c r="H293" s="78"/>
      <c r="I293" s="33">
        <f>SUM(C293+F293)</f>
        <v>0</v>
      </c>
      <c r="J293" s="47">
        <f t="shared" si="43"/>
        <v>13327047.75</v>
      </c>
      <c r="K293" s="34"/>
    </row>
    <row r="294" spans="1:11" ht="35.25" customHeight="1">
      <c r="A294" s="114" t="s">
        <v>202</v>
      </c>
      <c r="B294" s="70">
        <v>208300</v>
      </c>
      <c r="C294" s="31"/>
      <c r="D294" s="40">
        <f>D296</f>
        <v>1212848</v>
      </c>
      <c r="E294" s="62"/>
      <c r="F294" s="29"/>
      <c r="G294" s="40">
        <f>G296</f>
        <v>0</v>
      </c>
      <c r="H294" s="62"/>
      <c r="I294" s="29">
        <f>SUM(C294+F294)</f>
        <v>0</v>
      </c>
      <c r="J294" s="47">
        <f t="shared" si="43"/>
        <v>1212848</v>
      </c>
      <c r="K294" s="34"/>
    </row>
    <row r="295" spans="1:11" ht="26.25" hidden="1" customHeight="1">
      <c r="A295" s="115"/>
      <c r="B295" s="70"/>
      <c r="C295" s="31"/>
      <c r="D295" s="40"/>
      <c r="E295" s="62"/>
      <c r="F295" s="29"/>
      <c r="G295" s="40"/>
      <c r="H295" s="62"/>
      <c r="I295" s="29"/>
      <c r="J295" s="47">
        <f t="shared" si="43"/>
        <v>0</v>
      </c>
      <c r="K295" s="34"/>
    </row>
    <row r="296" spans="1:11" ht="34.5" customHeight="1">
      <c r="A296" s="115" t="s">
        <v>203</v>
      </c>
      <c r="B296" s="71">
        <v>208340</v>
      </c>
      <c r="C296" s="31"/>
      <c r="D296" s="40">
        <f>D291-D290</f>
        <v>1212848</v>
      </c>
      <c r="E296" s="78"/>
      <c r="F296" s="33"/>
      <c r="G296" s="40"/>
      <c r="H296" s="78"/>
      <c r="I296" s="33">
        <f>SUM(C296+F296)</f>
        <v>0</v>
      </c>
      <c r="J296" s="47">
        <f t="shared" si="43"/>
        <v>1212848</v>
      </c>
      <c r="K296" s="34"/>
    </row>
    <row r="297" spans="1:11" ht="23.25" hidden="1" customHeight="1">
      <c r="A297" s="114" t="s">
        <v>215</v>
      </c>
      <c r="B297" s="71"/>
      <c r="C297" s="31">
        <f>+C278+C287+C290</f>
        <v>0</v>
      </c>
      <c r="D297" s="30">
        <f>+D278+D287+D290</f>
        <v>-5396403.9800000004</v>
      </c>
      <c r="E297" s="78"/>
      <c r="F297" s="33">
        <f>+F278+F287+F290</f>
        <v>0</v>
      </c>
      <c r="G297" s="32">
        <f>+G278+G287+G290</f>
        <v>-523961.15</v>
      </c>
      <c r="H297" s="78">
        <f>+H278+H287+H290</f>
        <v>0</v>
      </c>
      <c r="I297" s="33">
        <f>SUM(C297+F297)</f>
        <v>0</v>
      </c>
      <c r="J297" s="47">
        <f t="shared" si="43"/>
        <v>-5920365.1300000008</v>
      </c>
      <c r="K297" s="34" t="e">
        <f>+J297/I297*100</f>
        <v>#DIV/0!</v>
      </c>
    </row>
    <row r="298" spans="1:11" ht="21" hidden="1" customHeight="1">
      <c r="A298" s="114" t="s">
        <v>216</v>
      </c>
      <c r="B298" s="71"/>
      <c r="C298" s="31"/>
      <c r="D298" s="30">
        <f>+D278+D287+D290+D296</f>
        <v>-4183555.9800000004</v>
      </c>
      <c r="E298" s="78"/>
      <c r="F298" s="33">
        <f>+F278+F287+F290+F296</f>
        <v>0</v>
      </c>
      <c r="G298" s="32">
        <f>+G278+G287+G290+G296</f>
        <v>-523961.15</v>
      </c>
      <c r="H298" s="78"/>
      <c r="I298" s="33">
        <f>SUM(C298+F298)</f>
        <v>0</v>
      </c>
      <c r="J298" s="47">
        <f t="shared" si="43"/>
        <v>-4707517.1300000008</v>
      </c>
      <c r="K298" s="34"/>
    </row>
    <row r="299" spans="1:11" ht="39.75" customHeight="1">
      <c r="A299" s="115" t="s">
        <v>140</v>
      </c>
      <c r="B299" s="27">
        <v>208400</v>
      </c>
      <c r="C299" s="41"/>
      <c r="D299" s="40">
        <v>-74186.78</v>
      </c>
      <c r="E299" s="78"/>
      <c r="F299" s="33"/>
      <c r="G299" s="40">
        <v>74186.78</v>
      </c>
      <c r="H299" s="78"/>
      <c r="I299" s="33"/>
      <c r="J299" s="47">
        <f t="shared" si="43"/>
        <v>0</v>
      </c>
      <c r="K299" s="34"/>
    </row>
    <row r="300" spans="1:11" ht="34.5" customHeight="1">
      <c r="A300" s="112" t="s">
        <v>215</v>
      </c>
      <c r="B300" s="27"/>
      <c r="C300" s="40">
        <f t="shared" ref="C300:I300" si="44">C273</f>
        <v>0</v>
      </c>
      <c r="D300" s="40">
        <f t="shared" si="44"/>
        <v>-5396393.9800000004</v>
      </c>
      <c r="E300" s="40">
        <f t="shared" si="44"/>
        <v>0</v>
      </c>
      <c r="F300" s="40">
        <f t="shared" si="44"/>
        <v>0</v>
      </c>
      <c r="G300" s="40">
        <f t="shared" si="44"/>
        <v>-158294.53</v>
      </c>
      <c r="H300" s="40">
        <f t="shared" si="44"/>
        <v>0</v>
      </c>
      <c r="I300" s="40">
        <f t="shared" si="44"/>
        <v>0</v>
      </c>
      <c r="J300" s="47">
        <f t="shared" si="43"/>
        <v>-5554688.5100000007</v>
      </c>
      <c r="K300" s="34"/>
    </row>
    <row r="301" spans="1:11" ht="33.75" customHeight="1">
      <c r="A301" s="112" t="s">
        <v>216</v>
      </c>
      <c r="B301" s="27"/>
      <c r="C301" s="40">
        <f t="shared" ref="C301:I301" si="45">C274</f>
        <v>0</v>
      </c>
      <c r="D301" s="40">
        <f t="shared" si="45"/>
        <v>-4183545.98</v>
      </c>
      <c r="E301" s="62">
        <f t="shared" si="45"/>
        <v>0</v>
      </c>
      <c r="F301" s="40">
        <f t="shared" si="45"/>
        <v>0</v>
      </c>
      <c r="G301" s="40">
        <f t="shared" si="45"/>
        <v>-158294.53</v>
      </c>
      <c r="H301" s="62">
        <f t="shared" si="45"/>
        <v>0</v>
      </c>
      <c r="I301" s="40">
        <f t="shared" si="45"/>
        <v>0</v>
      </c>
      <c r="J301" s="47">
        <f t="shared" si="43"/>
        <v>-4341840.51</v>
      </c>
      <c r="K301" s="34"/>
    </row>
    <row r="302" spans="1:11" ht="28.5" customHeight="1">
      <c r="A302" s="116" t="s">
        <v>204</v>
      </c>
      <c r="B302" s="70">
        <v>600000</v>
      </c>
      <c r="C302" s="41">
        <v>436913</v>
      </c>
      <c r="D302" s="41">
        <f>D273</f>
        <v>-5396393.9800000004</v>
      </c>
      <c r="E302" s="34"/>
      <c r="F302" s="41">
        <v>401294</v>
      </c>
      <c r="G302" s="41">
        <f>G273</f>
        <v>-158294.53</v>
      </c>
      <c r="H302" s="34"/>
      <c r="I302" s="47">
        <f>SUM(C302+F302)</f>
        <v>838207</v>
      </c>
      <c r="J302" s="47">
        <f t="shared" si="43"/>
        <v>-5554688.5100000007</v>
      </c>
      <c r="K302" s="34"/>
    </row>
    <row r="303" spans="1:11" ht="32.25" customHeight="1">
      <c r="A303" s="92" t="s">
        <v>205</v>
      </c>
      <c r="B303" s="70">
        <v>600000</v>
      </c>
      <c r="C303" s="41"/>
      <c r="D303" s="40">
        <f>D274</f>
        <v>-4183545.98</v>
      </c>
      <c r="E303" s="78"/>
      <c r="F303" s="33"/>
      <c r="G303" s="40">
        <v>-158294.53</v>
      </c>
      <c r="H303" s="78"/>
      <c r="I303" s="33"/>
      <c r="J303" s="47">
        <f t="shared" si="43"/>
        <v>-4341840.51</v>
      </c>
      <c r="K303" s="34"/>
    </row>
    <row r="304" spans="1:11" ht="15.75" hidden="1" customHeight="1">
      <c r="A304" s="92" t="s">
        <v>177</v>
      </c>
      <c r="B304" s="72">
        <v>601000</v>
      </c>
      <c r="C304" s="31"/>
      <c r="D304" s="30">
        <f>+D305-D306</f>
        <v>0</v>
      </c>
      <c r="E304" s="78"/>
      <c r="F304" s="33">
        <f>+F305-F306</f>
        <v>0</v>
      </c>
      <c r="G304" s="42">
        <f>+G305-G306</f>
        <v>0</v>
      </c>
      <c r="H304" s="78"/>
      <c r="I304" s="33">
        <f>SUM(C304+F304)</f>
        <v>0</v>
      </c>
      <c r="J304" s="47">
        <f t="shared" si="43"/>
        <v>0</v>
      </c>
      <c r="K304" s="34"/>
    </row>
    <row r="305" spans="1:11" ht="18.75" hidden="1" customHeight="1">
      <c r="A305" s="94" t="s">
        <v>179</v>
      </c>
      <c r="B305" s="71">
        <v>601100</v>
      </c>
      <c r="C305" s="31"/>
      <c r="D305" s="30"/>
      <c r="E305" s="78"/>
      <c r="F305" s="33"/>
      <c r="G305" s="42"/>
      <c r="H305" s="78"/>
      <c r="I305" s="33"/>
      <c r="J305" s="47">
        <f t="shared" si="43"/>
        <v>0</v>
      </c>
      <c r="K305" s="34"/>
    </row>
    <row r="306" spans="1:11" ht="18.75" hidden="1" customHeight="1">
      <c r="A306" s="94" t="s">
        <v>178</v>
      </c>
      <c r="B306" s="71">
        <v>601200</v>
      </c>
      <c r="C306" s="31"/>
      <c r="D306" s="30"/>
      <c r="E306" s="78"/>
      <c r="F306" s="33"/>
      <c r="G306" s="42"/>
      <c r="H306" s="78"/>
      <c r="I306" s="33">
        <f>SUM(C306+F306)</f>
        <v>0</v>
      </c>
      <c r="J306" s="47">
        <f t="shared" si="43"/>
        <v>0</v>
      </c>
      <c r="K306" s="34"/>
    </row>
    <row r="307" spans="1:11" ht="32.25" customHeight="1">
      <c r="A307" s="92" t="s">
        <v>206</v>
      </c>
      <c r="B307" s="70">
        <v>602000</v>
      </c>
      <c r="C307" s="41">
        <f>C302</f>
        <v>436913</v>
      </c>
      <c r="D307" s="41">
        <f>D302</f>
        <v>-5396393.9800000004</v>
      </c>
      <c r="E307" s="34"/>
      <c r="F307" s="47">
        <f>F302</f>
        <v>401294</v>
      </c>
      <c r="G307" s="47">
        <f>G302</f>
        <v>-158294.53</v>
      </c>
      <c r="H307" s="34"/>
      <c r="I307" s="47">
        <f>SUM(C307+F307)</f>
        <v>838207</v>
      </c>
      <c r="J307" s="47">
        <f t="shared" si="43"/>
        <v>-5554688.5100000007</v>
      </c>
      <c r="K307" s="34"/>
    </row>
    <row r="308" spans="1:11" ht="28.5" customHeight="1">
      <c r="A308" s="92" t="s">
        <v>207</v>
      </c>
      <c r="B308" s="70">
        <v>602000</v>
      </c>
      <c r="C308" s="31"/>
      <c r="D308" s="40">
        <f>D309-D310+D312+D315</f>
        <v>-4183545.9800000018</v>
      </c>
      <c r="E308" s="78"/>
      <c r="F308" s="33"/>
      <c r="G308" s="40">
        <v>-158294.53</v>
      </c>
      <c r="H308" s="78"/>
      <c r="I308" s="33"/>
      <c r="J308" s="47">
        <f t="shared" si="43"/>
        <v>-4341840.5100000016</v>
      </c>
      <c r="K308" s="34"/>
    </row>
    <row r="309" spans="1:11" ht="28.5" customHeight="1">
      <c r="A309" s="94" t="s">
        <v>175</v>
      </c>
      <c r="B309" s="71">
        <v>602100</v>
      </c>
      <c r="C309" s="31">
        <v>1238207</v>
      </c>
      <c r="D309" s="29">
        <f>D292</f>
        <v>6086073.7800000003</v>
      </c>
      <c r="E309" s="34"/>
      <c r="F309" s="33">
        <f>+F292+F280</f>
        <v>0</v>
      </c>
      <c r="G309" s="29">
        <v>2162247.36</v>
      </c>
      <c r="H309" s="78"/>
      <c r="I309" s="33">
        <f>SUM(C309+F309)</f>
        <v>1238207</v>
      </c>
      <c r="J309" s="47">
        <f t="shared" si="43"/>
        <v>8248321.1400000006</v>
      </c>
      <c r="K309" s="34"/>
    </row>
    <row r="310" spans="1:11" ht="27" customHeight="1">
      <c r="A310" s="94" t="s">
        <v>176</v>
      </c>
      <c r="B310" s="71">
        <v>602200</v>
      </c>
      <c r="C310" s="31">
        <v>400000</v>
      </c>
      <c r="D310" s="29">
        <f>D309-D307+D315</f>
        <v>11408280.980000002</v>
      </c>
      <c r="E310" s="34"/>
      <c r="F310" s="33">
        <f>+F293+F281</f>
        <v>0</v>
      </c>
      <c r="G310" s="29">
        <v>2760395.29</v>
      </c>
      <c r="H310" s="78"/>
      <c r="I310" s="33">
        <f>SUM(C310+F310)</f>
        <v>400000</v>
      </c>
      <c r="J310" s="47">
        <f t="shared" si="43"/>
        <v>14168676.270000003</v>
      </c>
      <c r="K310" s="34"/>
    </row>
    <row r="311" spans="1:11" ht="24.75" hidden="1" customHeight="1">
      <c r="A311" s="94" t="s">
        <v>202</v>
      </c>
      <c r="B311" s="71">
        <v>602300</v>
      </c>
      <c r="C311" s="31"/>
      <c r="D311" s="73"/>
      <c r="E311" s="78"/>
      <c r="F311" s="33"/>
      <c r="G311" s="40"/>
      <c r="H311" s="78"/>
      <c r="I311" s="33"/>
      <c r="J311" s="47">
        <f t="shared" si="43"/>
        <v>0</v>
      </c>
      <c r="K311" s="34"/>
    </row>
    <row r="312" spans="1:11" ht="24.75" customHeight="1">
      <c r="A312" s="94" t="s">
        <v>203</v>
      </c>
      <c r="B312" s="71" t="s">
        <v>2</v>
      </c>
      <c r="C312" s="41">
        <f>+C296</f>
        <v>0</v>
      </c>
      <c r="D312" s="40">
        <f>+D296</f>
        <v>1212848</v>
      </c>
      <c r="E312" s="78"/>
      <c r="F312" s="33">
        <f t="shared" ref="F312:K312" si="46">+F296</f>
        <v>0</v>
      </c>
      <c r="G312" s="40">
        <f>+G296+G286</f>
        <v>365666.62</v>
      </c>
      <c r="H312" s="78">
        <f t="shared" si="46"/>
        <v>0</v>
      </c>
      <c r="I312" s="33">
        <f t="shared" si="46"/>
        <v>0</v>
      </c>
      <c r="J312" s="47">
        <f t="shared" si="43"/>
        <v>1578514.62</v>
      </c>
      <c r="K312" s="47">
        <f t="shared" si="46"/>
        <v>0</v>
      </c>
    </row>
    <row r="313" spans="1:11" ht="33.75" customHeight="1">
      <c r="A313" s="94" t="s">
        <v>202</v>
      </c>
      <c r="B313" s="71">
        <v>602304</v>
      </c>
      <c r="C313" s="41"/>
      <c r="D313" s="40"/>
      <c r="E313" s="78"/>
      <c r="F313" s="33"/>
      <c r="G313" s="40">
        <f>G314</f>
        <v>365666.62</v>
      </c>
      <c r="H313" s="78"/>
      <c r="I313" s="33"/>
      <c r="J313" s="47">
        <f t="shared" si="43"/>
        <v>365666.62</v>
      </c>
      <c r="K313" s="47"/>
    </row>
    <row r="314" spans="1:11" ht="27.75" customHeight="1">
      <c r="A314" s="94" t="s">
        <v>203</v>
      </c>
      <c r="B314" s="71" t="s">
        <v>3</v>
      </c>
      <c r="C314" s="41">
        <f t="shared" ref="C314:I314" si="47">+C294+C283</f>
        <v>0</v>
      </c>
      <c r="D314" s="40">
        <f t="shared" si="47"/>
        <v>1212848</v>
      </c>
      <c r="E314" s="78"/>
      <c r="F314" s="33">
        <f t="shared" si="47"/>
        <v>0</v>
      </c>
      <c r="G314" s="40">
        <f t="shared" si="47"/>
        <v>365666.62</v>
      </c>
      <c r="H314" s="78">
        <f t="shared" si="47"/>
        <v>0</v>
      </c>
      <c r="I314" s="33">
        <f t="shared" si="47"/>
        <v>0</v>
      </c>
      <c r="J314" s="47">
        <f t="shared" si="43"/>
        <v>1578514.62</v>
      </c>
      <c r="K314" s="28"/>
    </row>
    <row r="315" spans="1:11" ht="35.25" customHeight="1">
      <c r="A315" s="117" t="s">
        <v>100</v>
      </c>
      <c r="B315" s="28">
        <v>602400</v>
      </c>
      <c r="C315" s="41">
        <v>-401294</v>
      </c>
      <c r="D315" s="41">
        <v>-74186.78</v>
      </c>
      <c r="E315" s="34"/>
      <c r="F315" s="41">
        <v>401294</v>
      </c>
      <c r="G315" s="29">
        <v>74186.78</v>
      </c>
      <c r="H315" s="34"/>
      <c r="I315" s="33"/>
      <c r="J315" s="47">
        <f t="shared" si="43"/>
        <v>0</v>
      </c>
      <c r="K315" s="28"/>
    </row>
    <row r="316" spans="1:11" ht="36" hidden="1" customHeight="1">
      <c r="A316" s="117" t="s">
        <v>201</v>
      </c>
      <c r="B316" s="28">
        <v>603000</v>
      </c>
      <c r="C316" s="41"/>
      <c r="D316" s="40"/>
      <c r="E316" s="78"/>
      <c r="F316" s="33"/>
      <c r="G316" s="29"/>
      <c r="H316" s="78"/>
      <c r="I316" s="33"/>
      <c r="J316" s="47">
        <f t="shared" si="43"/>
        <v>0</v>
      </c>
      <c r="K316" s="28"/>
    </row>
    <row r="317" spans="1:11" ht="28.5" customHeight="1">
      <c r="A317" s="116" t="s">
        <v>215</v>
      </c>
      <c r="B317" s="28"/>
      <c r="C317" s="40">
        <f t="shared" ref="C317:I317" si="48">C302</f>
        <v>436913</v>
      </c>
      <c r="D317" s="40">
        <f t="shared" si="48"/>
        <v>-5396393.9800000004</v>
      </c>
      <c r="E317" s="62"/>
      <c r="F317" s="40">
        <f t="shared" si="48"/>
        <v>401294</v>
      </c>
      <c r="G317" s="40">
        <f>G302+G313-G285</f>
        <v>-158294.53</v>
      </c>
      <c r="H317" s="62">
        <f t="shared" si="48"/>
        <v>0</v>
      </c>
      <c r="I317" s="40">
        <f t="shared" si="48"/>
        <v>838207</v>
      </c>
      <c r="J317" s="47">
        <f t="shared" si="43"/>
        <v>-5554688.5100000007</v>
      </c>
      <c r="K317" s="34"/>
    </row>
    <row r="318" spans="1:11" ht="29.25" customHeight="1">
      <c r="A318" s="116" t="s">
        <v>216</v>
      </c>
      <c r="B318" s="28"/>
      <c r="C318" s="29">
        <f t="shared" ref="C318:I318" si="49">C303</f>
        <v>0</v>
      </c>
      <c r="D318" s="40">
        <f t="shared" si="49"/>
        <v>-4183545.98</v>
      </c>
      <c r="E318" s="62">
        <f t="shared" si="49"/>
        <v>0</v>
      </c>
      <c r="F318" s="29">
        <f t="shared" si="49"/>
        <v>0</v>
      </c>
      <c r="G318" s="40">
        <f t="shared" si="49"/>
        <v>-158294.53</v>
      </c>
      <c r="H318" s="62">
        <f t="shared" si="49"/>
        <v>0</v>
      </c>
      <c r="I318" s="29">
        <f t="shared" si="49"/>
        <v>0</v>
      </c>
      <c r="J318" s="47">
        <f t="shared" si="43"/>
        <v>-4341840.51</v>
      </c>
      <c r="K318" s="74"/>
    </row>
    <row r="319" spans="1:11">
      <c r="B319" s="11"/>
      <c r="K319" s="2"/>
    </row>
    <row r="320" spans="1:11" ht="15.75" customHeight="1">
      <c r="B320" s="11"/>
      <c r="K320" s="2"/>
    </row>
    <row r="321" spans="1:11" ht="22.5" customHeight="1">
      <c r="A321" s="75" t="s">
        <v>365</v>
      </c>
      <c r="B321" s="14"/>
      <c r="C321" s="22"/>
      <c r="D321" s="35"/>
      <c r="E321" s="36"/>
      <c r="F321" s="37"/>
      <c r="G321" s="37"/>
      <c r="H321" s="38"/>
      <c r="I321" s="39"/>
      <c r="J321" s="75" t="s">
        <v>268</v>
      </c>
      <c r="K321" s="38"/>
    </row>
    <row r="322" spans="1:11" ht="14.25" customHeight="1">
      <c r="B322" s="11"/>
    </row>
    <row r="323" spans="1:11">
      <c r="B323" s="11"/>
    </row>
    <row r="324" spans="1:11">
      <c r="B324" s="11"/>
    </row>
    <row r="325" spans="1:11">
      <c r="B325" s="11"/>
    </row>
    <row r="326" spans="1:11">
      <c r="B326" s="11"/>
    </row>
    <row r="327" spans="1:11">
      <c r="B327" s="11"/>
    </row>
    <row r="328" spans="1:11">
      <c r="B328" s="11"/>
    </row>
    <row r="329" spans="1:11">
      <c r="B329" s="11"/>
    </row>
    <row r="330" spans="1:11">
      <c r="B330" s="11"/>
    </row>
    <row r="331" spans="1:11">
      <c r="B331" s="11"/>
    </row>
    <row r="332" spans="1:11">
      <c r="B332" s="11"/>
    </row>
    <row r="333" spans="1:11">
      <c r="B333" s="11"/>
    </row>
    <row r="334" spans="1:11">
      <c r="B334" s="11"/>
    </row>
    <row r="335" spans="1:11">
      <c r="B335" s="11"/>
    </row>
    <row r="336" spans="1:11">
      <c r="B336" s="11"/>
    </row>
    <row r="337" spans="2:2">
      <c r="B337" s="11"/>
    </row>
    <row r="338" spans="2:2">
      <c r="B338" s="11"/>
    </row>
    <row r="339" spans="2:2">
      <c r="B339" s="11"/>
    </row>
    <row r="340" spans="2:2">
      <c r="B340" s="11"/>
    </row>
    <row r="341" spans="2:2">
      <c r="B341" s="11"/>
    </row>
  </sheetData>
  <mergeCells count="17">
    <mergeCell ref="J2:L2"/>
    <mergeCell ref="A4:K4"/>
    <mergeCell ref="A6:A9"/>
    <mergeCell ref="B6:B9"/>
    <mergeCell ref="C6:E6"/>
    <mergeCell ref="E7:E9"/>
    <mergeCell ref="G7:G9"/>
    <mergeCell ref="I5:J5"/>
    <mergeCell ref="F6:H6"/>
    <mergeCell ref="D7:D9"/>
    <mergeCell ref="C7:C9"/>
    <mergeCell ref="H7:H9"/>
    <mergeCell ref="F7:F9"/>
    <mergeCell ref="J7:J9"/>
    <mergeCell ref="I7:I9"/>
    <mergeCell ref="I6:K6"/>
    <mergeCell ref="K7:K9"/>
  </mergeCells>
  <phoneticPr fontId="13" type="noConversion"/>
  <printOptions horizontalCentered="1"/>
  <pageMargins left="0.35433070866141736" right="0.35433070866141736" top="0.39370078740157483" bottom="0.19685039370078741" header="0.19685039370078741" footer="0"/>
  <pageSetup paperSize="9" scale="42" fitToHeight="6" orientation="landscape" blackAndWhite="1" r:id="rId1"/>
  <headerFooter alignWithMargins="0"/>
  <rowBreaks count="2" manualBreakCount="2">
    <brk id="111" max="10" man="1"/>
    <brk id="1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Manager>провідний спеціаліст</Manager>
  <Company>ГУДКУ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Місячний звіт місцевих бюджетів</dc:title>
  <dc:creator>Шита Лілія Григорівна</dc:creator>
  <cp:lastModifiedBy>NO</cp:lastModifiedBy>
  <cp:lastPrinted>2021-05-12T14:18:04Z</cp:lastPrinted>
  <dcterms:created xsi:type="dcterms:W3CDTF">1998-01-10T08:04:34Z</dcterms:created>
  <dcterms:modified xsi:type="dcterms:W3CDTF">2021-05-14T08:57:36Z</dcterms:modified>
</cp:coreProperties>
</file>