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Виконання бюджету\"/>
    </mc:Choice>
  </mc:AlternateContent>
  <xr:revisionPtr revIDLastSave="0" documentId="13_ncr:1_{A184603B-B8A6-4495-9177-D0A6130BBA93}" xr6:coauthVersionLast="45" xr6:coauthVersionMax="45" xr10:uidLastSave="{00000000-0000-0000-0000-000000000000}"/>
  <bookViews>
    <workbookView xWindow="-120" yWindow="-120" windowWidth="29040" windowHeight="15840" tabRatio="916" xr2:uid="{00000000-000D-0000-FFFF-FFFF00000000}"/>
  </bookViews>
  <sheets>
    <sheet name="2020" sheetId="119" r:id="rId1"/>
  </sheets>
  <definedNames>
    <definedName name="_zw122002" localSheetId="0" hidden="1">{#N/A,#N/A,FALSE,"Лист4"}</definedName>
    <definedName name="_zw122002" hidden="1">{#N/A,#N/A,FALSE,"Лист4"}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0" hidden="1">'2020'!#REF!</definedName>
    <definedName name="aaa" localSheetId="0" hidden="1">{#N/A,#N/A,FALSE,"Лист4"}</definedName>
    <definedName name="aaa" hidden="1">{#N/A,#N/A,FALSE,"Лист4"}</definedName>
    <definedName name="dvfgds" localSheetId="0" hidden="1">{#N/A,#N/A,FALSE,"Лист4"}</definedName>
    <definedName name="dvfgds" hidden="1">{#N/A,#N/A,FALSE,"Лист4"}</definedName>
    <definedName name="kkklllll" localSheetId="0" hidden="1">{#N/A,#N/A,FALSE,"Лист4"}</definedName>
    <definedName name="kkklllll" hidden="1">{#N/A,#N/A,FALSE,"Лист4"}</definedName>
    <definedName name="lida" localSheetId="0" hidden="1">{#N/A,#N/A,FALSE,"Лист4"}</definedName>
    <definedName name="lida" hidden="1">{#N/A,#N/A,FALSE,"Лист4"}</definedName>
    <definedName name="n" localSheetId="0" hidden="1">{#N/A,#N/A,FALSE,"Лист4"}</definedName>
    <definedName name="n" hidden="1">{#N/A,#N/A,FALSE,"Лист4"}</definedName>
    <definedName name="nh" localSheetId="0" hidden="1">{#N/A,#N/A,FALSE,"Лист4"}</definedName>
    <definedName name="nh" hidden="1">{#N/A,#N/A,FALSE,"Лист4"}</definedName>
    <definedName name="po" localSheetId="0" hidden="1">{#N/A,#N/A,FALSE,"Лист4"}</definedName>
    <definedName name="po" hidden="1">{#N/A,#N/A,FALSE,"Лист4"}</definedName>
    <definedName name="rr" localSheetId="0" hidden="1">{#N/A,#N/A,FALSE,"Лист4"}</definedName>
    <definedName name="rr" hidden="1">{#N/A,#N/A,FALSE,"Лист4"}</definedName>
    <definedName name="swod" localSheetId="0" hidden="1">{#N/A,#N/A,FALSE,"Лист4"}</definedName>
    <definedName name="swod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zw12rik" localSheetId="0" hidden="1">{#N/A,#N/A,FALSE,"Лист4"}</definedName>
    <definedName name="zw12rik" hidden="1">{#N/A,#N/A,FALSE,"Лист4"}</definedName>
    <definedName name="zwit" localSheetId="0" hidden="1">{#N/A,#N/A,FALSE,"Лист4"}</definedName>
    <definedName name="zwit" hidden="1">{#N/A,#N/A,FALSE,"Лист4"}</definedName>
    <definedName name="аа" localSheetId="0" hidden="1">{#N/A,#N/A,FALSE,"Лист4"}</definedName>
    <definedName name="аа" hidden="1">{#N/A,#N/A,FALSE,"Лист4"}</definedName>
    <definedName name="бб" localSheetId="0" hidden="1">{#N/A,#N/A,FALSE,"Лист4"}</definedName>
    <definedName name="бб" hidden="1">{#N/A,#N/A,FALSE,"Лист4"}</definedName>
    <definedName name="В68">#REF!</definedName>
    <definedName name="вс">#REF!</definedName>
    <definedName name="гг" localSheetId="0" hidden="1">{#N/A,#N/A,FALSE,"Лист4"}</definedName>
    <definedName name="гг" hidden="1">{#N/A,#N/A,FALSE,"Лист4"}</definedName>
    <definedName name="гр" localSheetId="0" hidden="1">{#N/A,#N/A,FALSE,"Лист4"}</definedName>
    <definedName name="гр" hidden="1">{#N/A,#N/A,FALSE,"Лист4"}</definedName>
    <definedName name="ее" localSheetId="0" hidden="1">{#N/A,#N/A,FALSE,"Лист4"}</definedName>
    <definedName name="ее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'2020'!$6:$9</definedName>
    <definedName name="звіт" localSheetId="0" hidden="1">{#N/A,#N/A,FALSE,"Лист4"}</definedName>
    <definedName name="звіт" hidden="1">{#N/A,#N/A,FALSE,"Лист4"}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іі" localSheetId="0" hidden="1">{#N/A,#N/A,FALSE,"Лист4"}</definedName>
    <definedName name="іі" hidden="1">{#N/A,#N/A,FALSE,"Лист4"}</definedName>
    <definedName name="інші" localSheetId="0" hidden="1">{#N/A,#N/A,FALSE,"Лист4"}</definedName>
    <definedName name="інші" hidden="1">{#N/A,#N/A,FALSE,"Лист4"}</definedName>
    <definedName name="кк" localSheetId="0" hidden="1">{#N/A,#N/A,FALSE,"Лист4"}</definedName>
    <definedName name="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л" localSheetId="0" hidden="1">{#N/A,#N/A,FALSE,"Лист4"}</definedName>
    <definedName name="лл" hidden="1">{#N/A,#N/A,FALSE,"Лист4"}</definedName>
    <definedName name="мм" localSheetId="0" hidden="1">{#N/A,#N/A,FALSE,"Лист4"}</definedName>
    <definedName name="мм" hidden="1">{#N/A,#N/A,FALSE,"Лист4"}</definedName>
    <definedName name="_xlnm.Print_Area" localSheetId="0">'2020'!$A$1:$L$262</definedName>
    <definedName name="оо" localSheetId="0" hidden="1">{#N/A,#N/A,FALSE,"Лист4"}</definedName>
    <definedName name="оо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сс" localSheetId="0" hidden="1">{#N/A,#N/A,FALSE,"Лист4"}</definedName>
    <definedName name="сс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фф" localSheetId="0" hidden="1">{#N/A,#N/A,FALSE,"Лист4"}</definedName>
    <definedName name="фф" hidden="1">{#N/A,#N/A,FALSE,"Лист4"}</definedName>
    <definedName name="цц" localSheetId="0" hidden="1">{#N/A,#N/A,FALSE,"Лист4"}</definedName>
    <definedName name="цц" hidden="1">{#N/A,#N/A,FALSE,"Лист4"}</definedName>
    <definedName name="чч" localSheetId="0" hidden="1">{#N/A,#N/A,FALSE,"Лист4"}</definedName>
    <definedName name="чч" hidden="1">{#N/A,#N/A,FALSE,"Лист4"}</definedName>
    <definedName name="шш" localSheetId="0" hidden="1">{#N/A,#N/A,FALSE,"Лист4"}</definedName>
    <definedName name="шш" hidden="1">{#N/A,#N/A,FALSE,"Лист4"}</definedName>
    <definedName name="щщ" localSheetId="0" hidden="1">{#N/A,#N/A,FALSE,"Лист4"}</definedName>
    <definedName name="щщ" hidden="1">{#N/A,#N/A,FALSE,"Лист4"}</definedName>
    <definedName name="як" localSheetId="0" hidden="1">{#N/A,#N/A,FALSE,"Лист4"}</definedName>
    <definedName name="як" hidden="1">{#N/A,#N/A,FALSE,"Лист4"}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19" l="1"/>
  <c r="G75" i="119" l="1"/>
  <c r="G74" i="119" s="1"/>
  <c r="H75" i="119"/>
  <c r="H74" i="119" s="1"/>
  <c r="I75" i="119"/>
  <c r="I74" i="119"/>
  <c r="E75" i="119"/>
  <c r="F75" i="119" s="1"/>
  <c r="D75" i="119"/>
  <c r="D74" i="119" s="1"/>
  <c r="D80" i="119" s="1"/>
  <c r="E74" i="119" l="1"/>
  <c r="G250" i="119"/>
  <c r="F250" i="119"/>
  <c r="K236" i="119"/>
  <c r="K232" i="119"/>
  <c r="K233" i="119"/>
  <c r="K234" i="119"/>
  <c r="K235" i="119"/>
  <c r="K219" i="119"/>
  <c r="J220" i="119"/>
  <c r="K220" i="119"/>
  <c r="J221" i="119"/>
  <c r="K221" i="119"/>
  <c r="K222" i="119"/>
  <c r="K223" i="119"/>
  <c r="K224" i="119"/>
  <c r="K225" i="119"/>
  <c r="K226" i="119"/>
  <c r="K227" i="119"/>
  <c r="K228" i="119"/>
  <c r="K229" i="119"/>
  <c r="J230" i="119"/>
  <c r="K230" i="119"/>
  <c r="J231" i="119"/>
  <c r="K231" i="119"/>
  <c r="J232" i="119"/>
  <c r="K191" i="119"/>
  <c r="K192" i="119"/>
  <c r="K193" i="119"/>
  <c r="K194" i="119"/>
  <c r="K195" i="119"/>
  <c r="K196" i="119"/>
  <c r="K197" i="119"/>
  <c r="K198" i="119"/>
  <c r="J191" i="119"/>
  <c r="J192" i="119"/>
  <c r="J193" i="119"/>
  <c r="J194" i="119"/>
  <c r="J195" i="119"/>
  <c r="J196" i="119"/>
  <c r="J197" i="119"/>
  <c r="J198" i="119"/>
  <c r="H190" i="119"/>
  <c r="G190" i="119"/>
  <c r="E190" i="119"/>
  <c r="D190" i="119"/>
  <c r="K183" i="119"/>
  <c r="K184" i="119"/>
  <c r="K185" i="119"/>
  <c r="K186" i="119"/>
  <c r="K187" i="119"/>
  <c r="K188" i="119"/>
  <c r="J183" i="119"/>
  <c r="J184" i="119"/>
  <c r="J185" i="119"/>
  <c r="J186" i="119"/>
  <c r="J187" i="119"/>
  <c r="J188" i="119"/>
  <c r="E177" i="119"/>
  <c r="E176" i="119" s="1"/>
  <c r="G177" i="119"/>
  <c r="H177" i="119"/>
  <c r="I177" i="119"/>
  <c r="D177" i="119"/>
  <c r="D176" i="119" s="1"/>
  <c r="F178" i="119"/>
  <c r="F177" i="119" s="1"/>
  <c r="F176" i="119" s="1"/>
  <c r="H180" i="119"/>
  <c r="G180" i="119"/>
  <c r="G179" i="119" s="1"/>
  <c r="J178" i="119"/>
  <c r="J181" i="119"/>
  <c r="J182" i="119"/>
  <c r="K178" i="119"/>
  <c r="K177" i="119" s="1"/>
  <c r="K181" i="119"/>
  <c r="K182" i="119"/>
  <c r="H173" i="119"/>
  <c r="G173" i="119"/>
  <c r="K175" i="119"/>
  <c r="J175" i="119"/>
  <c r="I174" i="119"/>
  <c r="I175" i="119"/>
  <c r="I181" i="119"/>
  <c r="I182" i="119"/>
  <c r="E171" i="119"/>
  <c r="E170" i="119" s="1"/>
  <c r="G171" i="119"/>
  <c r="G170" i="119" s="1"/>
  <c r="H171" i="119"/>
  <c r="H170" i="119" s="1"/>
  <c r="D171" i="119"/>
  <c r="D170" i="119" s="1"/>
  <c r="I169" i="119"/>
  <c r="H168" i="119"/>
  <c r="I168" i="119" s="1"/>
  <c r="G168" i="119"/>
  <c r="G167" i="119" s="1"/>
  <c r="E165" i="119"/>
  <c r="E164" i="119" s="1"/>
  <c r="G165" i="119"/>
  <c r="H165" i="119"/>
  <c r="D165" i="119"/>
  <c r="K156" i="119"/>
  <c r="K157" i="119"/>
  <c r="K158" i="119"/>
  <c r="K159" i="119"/>
  <c r="K161" i="119"/>
  <c r="K162" i="119"/>
  <c r="K163" i="119"/>
  <c r="K166" i="119"/>
  <c r="K165" i="119" s="1"/>
  <c r="K169" i="119"/>
  <c r="K168" i="119" s="1"/>
  <c r="K167" i="119" s="1"/>
  <c r="K172" i="119"/>
  <c r="K171" i="119" s="1"/>
  <c r="K170" i="119" s="1"/>
  <c r="K174" i="119"/>
  <c r="K173" i="119" s="1"/>
  <c r="J156" i="119"/>
  <c r="J157" i="119"/>
  <c r="J158" i="119"/>
  <c r="J159" i="119"/>
  <c r="J161" i="119"/>
  <c r="J162" i="119"/>
  <c r="J163" i="119"/>
  <c r="J166" i="119"/>
  <c r="J165" i="119" s="1"/>
  <c r="J169" i="119"/>
  <c r="J172" i="119"/>
  <c r="L172" i="119" s="1"/>
  <c r="L171" i="119" s="1"/>
  <c r="L170" i="119" s="1"/>
  <c r="J174" i="119"/>
  <c r="F156" i="119"/>
  <c r="F157" i="119"/>
  <c r="F158" i="119"/>
  <c r="F159" i="119"/>
  <c r="F161" i="119"/>
  <c r="F162" i="119"/>
  <c r="F163" i="119"/>
  <c r="F166" i="119"/>
  <c r="F165" i="119" s="1"/>
  <c r="F172" i="119"/>
  <c r="F171" i="119" s="1"/>
  <c r="F170" i="119" s="1"/>
  <c r="F155" i="119"/>
  <c r="G149" i="119"/>
  <c r="H149" i="119"/>
  <c r="E149" i="119"/>
  <c r="K149" i="119" s="1"/>
  <c r="K153" i="119"/>
  <c r="K154" i="119"/>
  <c r="K155" i="119"/>
  <c r="J155" i="119"/>
  <c r="I152" i="119"/>
  <c r="I149" i="119" s="1"/>
  <c r="F151" i="119"/>
  <c r="F152" i="119"/>
  <c r="D150" i="119"/>
  <c r="D149" i="119" s="1"/>
  <c r="K150" i="119"/>
  <c r="K151" i="119"/>
  <c r="K152" i="119"/>
  <c r="J151" i="119"/>
  <c r="J152" i="119"/>
  <c r="J153" i="119"/>
  <c r="J154" i="119"/>
  <c r="K98" i="119"/>
  <c r="K99" i="119"/>
  <c r="J98" i="119"/>
  <c r="J99" i="119"/>
  <c r="I64" i="119"/>
  <c r="I65" i="119"/>
  <c r="I73" i="119"/>
  <c r="I80" i="119"/>
  <c r="K72" i="119"/>
  <c r="K71" i="119"/>
  <c r="K70" i="119"/>
  <c r="K69" i="119"/>
  <c r="K68" i="119"/>
  <c r="K67" i="119"/>
  <c r="K66" i="119"/>
  <c r="K164" i="119" l="1"/>
  <c r="D164" i="119"/>
  <c r="J150" i="119"/>
  <c r="F164" i="119"/>
  <c r="G164" i="119"/>
  <c r="E80" i="119"/>
  <c r="F74" i="119"/>
  <c r="F150" i="119"/>
  <c r="F149" i="119"/>
  <c r="K190" i="119"/>
  <c r="K180" i="119"/>
  <c r="L181" i="119"/>
  <c r="J190" i="119"/>
  <c r="I173" i="119"/>
  <c r="I180" i="119"/>
  <c r="G176" i="119"/>
  <c r="F190" i="119"/>
  <c r="K179" i="119"/>
  <c r="K176" i="119" s="1"/>
  <c r="L182" i="119"/>
  <c r="H179" i="119"/>
  <c r="I179" i="119" s="1"/>
  <c r="J173" i="119"/>
  <c r="J180" i="119"/>
  <c r="J179" i="119" s="1"/>
  <c r="J229" i="119"/>
  <c r="J218" i="119"/>
  <c r="K218" i="119"/>
  <c r="L178" i="119"/>
  <c r="L177" i="119" s="1"/>
  <c r="J177" i="119"/>
  <c r="L173" i="119"/>
  <c r="L175" i="119"/>
  <c r="L169" i="119"/>
  <c r="L168" i="119" s="1"/>
  <c r="L167" i="119" s="1"/>
  <c r="L174" i="119"/>
  <c r="L163" i="119"/>
  <c r="L161" i="119"/>
  <c r="L159" i="119"/>
  <c r="L157" i="119"/>
  <c r="L153" i="119"/>
  <c r="L155" i="119"/>
  <c r="J149" i="119"/>
  <c r="L149" i="119" s="1"/>
  <c r="L162" i="119"/>
  <c r="L158" i="119"/>
  <c r="L156" i="119"/>
  <c r="L166" i="119"/>
  <c r="L165" i="119" s="1"/>
  <c r="J171" i="119"/>
  <c r="J170" i="119" s="1"/>
  <c r="J168" i="119"/>
  <c r="J167" i="119" s="1"/>
  <c r="J164" i="119" s="1"/>
  <c r="H167" i="119"/>
  <c r="I167" i="119" s="1"/>
  <c r="L151" i="119"/>
  <c r="L152" i="119"/>
  <c r="L150" i="119"/>
  <c r="L154" i="119"/>
  <c r="L99" i="119"/>
  <c r="L98" i="119"/>
  <c r="K64" i="119"/>
  <c r="K65" i="119"/>
  <c r="J61" i="119"/>
  <c r="J62" i="119"/>
  <c r="J63" i="119"/>
  <c r="J64" i="119"/>
  <c r="J65" i="119"/>
  <c r="J66" i="119"/>
  <c r="K62" i="119"/>
  <c r="G60" i="119"/>
  <c r="G59" i="119" s="1"/>
  <c r="J59" i="119" s="1"/>
  <c r="H60" i="119"/>
  <c r="E60" i="119"/>
  <c r="E59" i="119" s="1"/>
  <c r="I45" i="119"/>
  <c r="I46" i="119"/>
  <c r="K45" i="119"/>
  <c r="K46" i="119"/>
  <c r="K47" i="119"/>
  <c r="J44" i="119"/>
  <c r="J45" i="119"/>
  <c r="J46" i="119"/>
  <c r="J47" i="119"/>
  <c r="J48" i="119"/>
  <c r="G43" i="119"/>
  <c r="J43" i="119" s="1"/>
  <c r="H44" i="119"/>
  <c r="H43" i="119" s="1"/>
  <c r="I11" i="119"/>
  <c r="H164" i="119" l="1"/>
  <c r="I164" i="119" s="1"/>
  <c r="L164" i="119"/>
  <c r="L64" i="119"/>
  <c r="J176" i="119"/>
  <c r="J60" i="119"/>
  <c r="H176" i="119"/>
  <c r="L180" i="119"/>
  <c r="L179" i="119"/>
  <c r="H59" i="119"/>
  <c r="L65" i="119"/>
  <c r="L46" i="119"/>
  <c r="I43" i="119"/>
  <c r="K43" i="119"/>
  <c r="L43" i="119" s="1"/>
  <c r="K44" i="119"/>
  <c r="L44" i="119" s="1"/>
  <c r="I44" i="119"/>
  <c r="L45" i="119"/>
  <c r="K14" i="119"/>
  <c r="K15" i="119"/>
  <c r="K16" i="119"/>
  <c r="K17" i="119"/>
  <c r="K18" i="119"/>
  <c r="K19" i="119"/>
  <c r="K20" i="119"/>
  <c r="K21" i="119"/>
  <c r="K22" i="119"/>
  <c r="K23" i="119"/>
  <c r="K24" i="119"/>
  <c r="K25" i="119"/>
  <c r="K26" i="119"/>
  <c r="K27" i="119"/>
  <c r="K28" i="119"/>
  <c r="K29" i="119"/>
  <c r="K30" i="119"/>
  <c r="K31" i="119"/>
  <c r="K32" i="119"/>
  <c r="K33" i="119"/>
  <c r="K34" i="119"/>
  <c r="K35" i="119"/>
  <c r="K36" i="119"/>
  <c r="K37" i="119"/>
  <c r="K38" i="119"/>
  <c r="K39" i="119"/>
  <c r="K40" i="119"/>
  <c r="K41" i="119"/>
  <c r="K42" i="119"/>
  <c r="K48" i="119"/>
  <c r="K49" i="119"/>
  <c r="K50" i="119"/>
  <c r="K51" i="119"/>
  <c r="K52" i="119"/>
  <c r="K53" i="119"/>
  <c r="K54" i="119"/>
  <c r="K55" i="119"/>
  <c r="K56" i="119"/>
  <c r="K57" i="119"/>
  <c r="K58" i="119"/>
  <c r="K60" i="119"/>
  <c r="K61" i="119"/>
  <c r="K63" i="119"/>
  <c r="K73" i="119"/>
  <c r="K76" i="119"/>
  <c r="K75" i="119" s="1"/>
  <c r="K77" i="119"/>
  <c r="K78" i="119"/>
  <c r="K79" i="119"/>
  <c r="J14" i="119"/>
  <c r="J15" i="119"/>
  <c r="J16" i="119"/>
  <c r="J17" i="119"/>
  <c r="J18" i="119"/>
  <c r="J19" i="119"/>
  <c r="J20" i="119"/>
  <c r="J21" i="119"/>
  <c r="J22" i="119"/>
  <c r="J23" i="119"/>
  <c r="J24" i="119"/>
  <c r="J25" i="119"/>
  <c r="J26" i="119"/>
  <c r="J27" i="119"/>
  <c r="J28" i="119"/>
  <c r="J29" i="119"/>
  <c r="J30" i="119"/>
  <c r="J31" i="119"/>
  <c r="J32" i="119"/>
  <c r="J33" i="119"/>
  <c r="J34" i="119"/>
  <c r="J35" i="119"/>
  <c r="J36" i="119"/>
  <c r="J37" i="119"/>
  <c r="J38" i="119"/>
  <c r="J39" i="119"/>
  <c r="J40" i="119"/>
  <c r="J41" i="119"/>
  <c r="J42" i="119"/>
  <c r="J49" i="119"/>
  <c r="J50" i="119"/>
  <c r="J51" i="119"/>
  <c r="J52" i="119"/>
  <c r="J53" i="119"/>
  <c r="J54" i="119"/>
  <c r="J55" i="119"/>
  <c r="J56" i="119"/>
  <c r="J57" i="119"/>
  <c r="J58" i="119"/>
  <c r="J73" i="119"/>
  <c r="J76" i="119"/>
  <c r="J75" i="119" s="1"/>
  <c r="J74" i="119" s="1"/>
  <c r="J77" i="119"/>
  <c r="J78" i="119"/>
  <c r="J79" i="119"/>
  <c r="J81" i="119"/>
  <c r="J89" i="119"/>
  <c r="J92" i="119"/>
  <c r="J93" i="119"/>
  <c r="J94" i="119"/>
  <c r="J97" i="119"/>
  <c r="J101" i="119"/>
  <c r="J122" i="119"/>
  <c r="J123" i="119"/>
  <c r="J124" i="119"/>
  <c r="J125" i="119"/>
  <c r="J126" i="119"/>
  <c r="J128" i="119"/>
  <c r="J130" i="119"/>
  <c r="J131" i="119"/>
  <c r="J132" i="119"/>
  <c r="J134" i="119"/>
  <c r="J135" i="119"/>
  <c r="J138" i="119"/>
  <c r="J139" i="119"/>
  <c r="J140" i="119"/>
  <c r="J143" i="119"/>
  <c r="J144" i="119"/>
  <c r="J145" i="119"/>
  <c r="J146" i="119"/>
  <c r="J147" i="119"/>
  <c r="J211" i="119"/>
  <c r="J216" i="119"/>
  <c r="J217" i="119"/>
  <c r="J233" i="119"/>
  <c r="J254" i="119" s="1"/>
  <c r="J252" i="119"/>
  <c r="J240" i="119"/>
  <c r="J241" i="119"/>
  <c r="J242" i="119"/>
  <c r="J246" i="119"/>
  <c r="J257" i="119"/>
  <c r="J258" i="119"/>
  <c r="L84" i="119"/>
  <c r="K11" i="119"/>
  <c r="J11" i="119"/>
  <c r="F12" i="119"/>
  <c r="F13" i="119"/>
  <c r="F14" i="119"/>
  <c r="F15" i="119"/>
  <c r="F16" i="119"/>
  <c r="F17" i="119"/>
  <c r="F21" i="119"/>
  <c r="F22" i="119"/>
  <c r="F23" i="119"/>
  <c r="F24" i="119"/>
  <c r="F25" i="119"/>
  <c r="F26" i="119"/>
  <c r="F27" i="119"/>
  <c r="F28" i="119"/>
  <c r="F29" i="119"/>
  <c r="F31" i="119"/>
  <c r="F32" i="119"/>
  <c r="F33" i="119"/>
  <c r="F34" i="119"/>
  <c r="F35" i="119"/>
  <c r="F36" i="119"/>
  <c r="F37" i="119"/>
  <c r="F38" i="119"/>
  <c r="F39" i="119"/>
  <c r="F40" i="119"/>
  <c r="F41" i="119"/>
  <c r="F42" i="119"/>
  <c r="F47" i="119"/>
  <c r="F48" i="119"/>
  <c r="F49" i="119"/>
  <c r="F51" i="119"/>
  <c r="F52" i="119"/>
  <c r="F53" i="119"/>
  <c r="F54" i="119"/>
  <c r="F56" i="119"/>
  <c r="F57" i="119"/>
  <c r="F58" i="119"/>
  <c r="F73" i="119"/>
  <c r="F76" i="119"/>
  <c r="F77" i="119"/>
  <c r="F78" i="119"/>
  <c r="F79" i="119"/>
  <c r="F80" i="119"/>
  <c r="E96" i="119"/>
  <c r="D109" i="119"/>
  <c r="F99" i="119"/>
  <c r="D96" i="119"/>
  <c r="E137" i="119"/>
  <c r="I197" i="119"/>
  <c r="K97" i="119"/>
  <c r="K101" i="119"/>
  <c r="L105" i="119"/>
  <c r="K108" i="119"/>
  <c r="E109" i="119"/>
  <c r="H109" i="119"/>
  <c r="K121" i="119"/>
  <c r="K129" i="119"/>
  <c r="E145" i="119"/>
  <c r="E142" i="119" s="1"/>
  <c r="H142" i="119"/>
  <c r="H96" i="119"/>
  <c r="K96" i="119" s="1"/>
  <c r="H100" i="119"/>
  <c r="D100" i="119"/>
  <c r="E100" i="119"/>
  <c r="I255" i="119"/>
  <c r="E242" i="119"/>
  <c r="E249" i="119"/>
  <c r="F255" i="119"/>
  <c r="H242" i="119"/>
  <c r="H257" i="119" s="1"/>
  <c r="D247" i="119"/>
  <c r="G247" i="119"/>
  <c r="K212" i="119"/>
  <c r="K211" i="119"/>
  <c r="I211" i="119"/>
  <c r="F211" i="119"/>
  <c r="J121" i="119"/>
  <c r="J129" i="119"/>
  <c r="D137" i="119"/>
  <c r="J137" i="119" s="1"/>
  <c r="D142" i="119"/>
  <c r="F197" i="119"/>
  <c r="G120" i="119"/>
  <c r="G109" i="119"/>
  <c r="D133" i="119"/>
  <c r="J133" i="119" s="1"/>
  <c r="G142" i="119"/>
  <c r="G189" i="119" s="1"/>
  <c r="G199" i="119" s="1"/>
  <c r="E243" i="119"/>
  <c r="E240" i="119"/>
  <c r="F240" i="119"/>
  <c r="G240" i="119"/>
  <c r="H240" i="119"/>
  <c r="I240" i="119"/>
  <c r="D240" i="119"/>
  <c r="G100" i="119"/>
  <c r="G96" i="119"/>
  <c r="J96" i="119" s="1"/>
  <c r="H160" i="119"/>
  <c r="G160" i="119"/>
  <c r="I161" i="119"/>
  <c r="I162" i="119"/>
  <c r="I163" i="119"/>
  <c r="E160" i="119"/>
  <c r="D160" i="119"/>
  <c r="J160" i="119" s="1"/>
  <c r="F108" i="119"/>
  <c r="J13" i="119"/>
  <c r="G87" i="119"/>
  <c r="G90" i="119"/>
  <c r="E82" i="119"/>
  <c r="E91" i="119"/>
  <c r="E90" i="119" s="1"/>
  <c r="H87" i="119"/>
  <c r="K87" i="119" s="1"/>
  <c r="H90" i="119"/>
  <c r="D82" i="119"/>
  <c r="D90" i="119"/>
  <c r="E133" i="119"/>
  <c r="K133" i="119" s="1"/>
  <c r="I98" i="119"/>
  <c r="F98" i="119"/>
  <c r="F146" i="119"/>
  <c r="K146" i="119"/>
  <c r="K130" i="119"/>
  <c r="F130" i="119"/>
  <c r="F101" i="119"/>
  <c r="F106" i="119"/>
  <c r="F107" i="119"/>
  <c r="F102" i="119"/>
  <c r="F103" i="119"/>
  <c r="F104" i="119"/>
  <c r="F105" i="119"/>
  <c r="I101" i="119"/>
  <c r="D148" i="119"/>
  <c r="J148" i="119" s="1"/>
  <c r="G238" i="119"/>
  <c r="J238" i="119" s="1"/>
  <c r="E209" i="119"/>
  <c r="L205" i="119"/>
  <c r="E201" i="119"/>
  <c r="K201" i="119" s="1"/>
  <c r="F188" i="119"/>
  <c r="I188" i="119"/>
  <c r="K126" i="119"/>
  <c r="K128" i="119"/>
  <c r="K131" i="119"/>
  <c r="L131" i="119" s="1"/>
  <c r="K132" i="119"/>
  <c r="K134" i="119"/>
  <c r="L134" i="119" s="1"/>
  <c r="K135" i="119"/>
  <c r="K136" i="119"/>
  <c r="L136" i="119" s="1"/>
  <c r="K138" i="119"/>
  <c r="L138" i="119" s="1"/>
  <c r="F127" i="119"/>
  <c r="K255" i="119"/>
  <c r="F198" i="119"/>
  <c r="E148" i="119"/>
  <c r="K148" i="119" s="1"/>
  <c r="K122" i="119"/>
  <c r="K123" i="119"/>
  <c r="L123" i="119" s="1"/>
  <c r="K125" i="119"/>
  <c r="K139" i="119"/>
  <c r="K92" i="119"/>
  <c r="K93" i="119"/>
  <c r="K94" i="119"/>
  <c r="F138" i="119"/>
  <c r="F135" i="119"/>
  <c r="K214" i="119"/>
  <c r="E215" i="119"/>
  <c r="K216" i="119"/>
  <c r="K217" i="119"/>
  <c r="E237" i="119"/>
  <c r="K239" i="119"/>
  <c r="E241" i="119"/>
  <c r="H241" i="119"/>
  <c r="E244" i="119"/>
  <c r="H244" i="119"/>
  <c r="K245" i="119"/>
  <c r="K246" i="119"/>
  <c r="E252" i="119"/>
  <c r="K251" i="119"/>
  <c r="K253" i="119"/>
  <c r="K256" i="119"/>
  <c r="E257" i="119"/>
  <c r="K213" i="119"/>
  <c r="K81" i="119"/>
  <c r="K88" i="119"/>
  <c r="D241" i="119"/>
  <c r="J250" i="119"/>
  <c r="J249" i="119"/>
  <c r="L83" i="119"/>
  <c r="L85" i="119"/>
  <c r="K89" i="119"/>
  <c r="G244" i="119"/>
  <c r="J244" i="119" s="1"/>
  <c r="I258" i="119"/>
  <c r="G258" i="119"/>
  <c r="F258" i="119"/>
  <c r="D258" i="119"/>
  <c r="G257" i="119"/>
  <c r="D257" i="119"/>
  <c r="I241" i="119"/>
  <c r="G241" i="119"/>
  <c r="F241" i="119"/>
  <c r="I89" i="119"/>
  <c r="I97" i="119"/>
  <c r="K145" i="119"/>
  <c r="F131" i="119"/>
  <c r="D215" i="119"/>
  <c r="D218" i="119"/>
  <c r="D237" i="119" s="1"/>
  <c r="G254" i="119"/>
  <c r="G252" i="119"/>
  <c r="D254" i="119"/>
  <c r="D252" i="119"/>
  <c r="F145" i="119"/>
  <c r="F134" i="119"/>
  <c r="F132" i="119"/>
  <c r="F128" i="119"/>
  <c r="F254" i="119"/>
  <c r="I254" i="119"/>
  <c r="L94" i="119"/>
  <c r="I94" i="119"/>
  <c r="I91" i="119"/>
  <c r="I92" i="119"/>
  <c r="I93" i="119"/>
  <c r="F252" i="119"/>
  <c r="I252" i="119"/>
  <c r="L252" i="119"/>
  <c r="F143" i="119"/>
  <c r="F144" i="119"/>
  <c r="F147" i="119"/>
  <c r="K143" i="119"/>
  <c r="K144" i="119"/>
  <c r="K147" i="119"/>
  <c r="I237" i="119"/>
  <c r="F140" i="119"/>
  <c r="F139" i="119"/>
  <c r="F126" i="119"/>
  <c r="F97" i="119"/>
  <c r="F122" i="119"/>
  <c r="F123" i="119"/>
  <c r="F125" i="119"/>
  <c r="J80" i="119" l="1"/>
  <c r="K74" i="119"/>
  <c r="L74" i="119" s="1"/>
  <c r="L75" i="119"/>
  <c r="K80" i="119"/>
  <c r="I176" i="119"/>
  <c r="H189" i="119"/>
  <c r="L176" i="119"/>
  <c r="F249" i="119"/>
  <c r="E248" i="119"/>
  <c r="K59" i="119"/>
  <c r="L89" i="119"/>
  <c r="K160" i="119"/>
  <c r="L160" i="119" s="1"/>
  <c r="F160" i="119"/>
  <c r="L122" i="119"/>
  <c r="K257" i="119"/>
  <c r="L147" i="119"/>
  <c r="L143" i="119"/>
  <c r="L139" i="119"/>
  <c r="L106" i="119"/>
  <c r="K244" i="119"/>
  <c r="I96" i="119"/>
  <c r="F96" i="119"/>
  <c r="L144" i="119"/>
  <c r="L92" i="119"/>
  <c r="L126" i="119"/>
  <c r="L130" i="119"/>
  <c r="L211" i="119"/>
  <c r="J247" i="119"/>
  <c r="F100" i="119"/>
  <c r="K13" i="119"/>
  <c r="L13" i="119" s="1"/>
  <c r="L146" i="119"/>
  <c r="I100" i="119"/>
  <c r="I160" i="119"/>
  <c r="J142" i="119"/>
  <c r="J189" i="119" s="1"/>
  <c r="J199" i="119" s="1"/>
  <c r="J109" i="119"/>
  <c r="L191" i="119"/>
  <c r="L135" i="119"/>
  <c r="L125" i="119"/>
  <c r="J91" i="119"/>
  <c r="J90" i="119" s="1"/>
  <c r="J87" i="119"/>
  <c r="G86" i="119"/>
  <c r="L190" i="119"/>
  <c r="L197" i="119"/>
  <c r="E247" i="119"/>
  <c r="F247" i="119" s="1"/>
  <c r="F242" i="119"/>
  <c r="F257" i="119" s="1"/>
  <c r="J127" i="119"/>
  <c r="F148" i="119"/>
  <c r="F109" i="119"/>
  <c r="I242" i="119"/>
  <c r="I257" i="119" s="1"/>
  <c r="K249" i="119"/>
  <c r="L107" i="119"/>
  <c r="L103" i="119"/>
  <c r="J100" i="119"/>
  <c r="K241" i="119"/>
  <c r="K215" i="119"/>
  <c r="I90" i="119"/>
  <c r="J12" i="119"/>
  <c r="K240" i="119"/>
  <c r="F129" i="119"/>
  <c r="K109" i="119"/>
  <c r="J215" i="119"/>
  <c r="L80" i="119"/>
  <c r="L78" i="119"/>
  <c r="L76" i="119"/>
  <c r="L73" i="119"/>
  <c r="L57" i="119"/>
  <c r="L53" i="119"/>
  <c r="L51" i="119"/>
  <c r="L49" i="119"/>
  <c r="L47" i="119"/>
  <c r="L41" i="119"/>
  <c r="L39" i="119"/>
  <c r="L37" i="119"/>
  <c r="L35" i="119"/>
  <c r="L33" i="119"/>
  <c r="L31" i="119"/>
  <c r="L29" i="119"/>
  <c r="L27" i="119"/>
  <c r="L25" i="119"/>
  <c r="L23" i="119"/>
  <c r="L21" i="119"/>
  <c r="L17" i="119"/>
  <c r="L15" i="119"/>
  <c r="L79" i="119"/>
  <c r="L77" i="119"/>
  <c r="L58" i="119"/>
  <c r="L56" i="119"/>
  <c r="L54" i="119"/>
  <c r="L52" i="119"/>
  <c r="L48" i="119"/>
  <c r="L42" i="119"/>
  <c r="L40" i="119"/>
  <c r="L38" i="119"/>
  <c r="L36" i="119"/>
  <c r="L34" i="119"/>
  <c r="L32" i="119"/>
  <c r="L28" i="119"/>
  <c r="L26" i="119"/>
  <c r="L24" i="119"/>
  <c r="L22" i="119"/>
  <c r="L16" i="119"/>
  <c r="L14" i="119"/>
  <c r="L101" i="119"/>
  <c r="L133" i="119"/>
  <c r="L121" i="119"/>
  <c r="L88" i="119"/>
  <c r="L108" i="119"/>
  <c r="L104" i="119"/>
  <c r="L102" i="119"/>
  <c r="L97" i="119"/>
  <c r="K254" i="119"/>
  <c r="H258" i="119"/>
  <c r="I109" i="119"/>
  <c r="F121" i="119"/>
  <c r="L145" i="119"/>
  <c r="E238" i="119"/>
  <c r="L132" i="119"/>
  <c r="L128" i="119"/>
  <c r="H237" i="119"/>
  <c r="K237" i="119" s="1"/>
  <c r="H86" i="119"/>
  <c r="I87" i="119"/>
  <c r="L129" i="119"/>
  <c r="H120" i="119"/>
  <c r="K127" i="119"/>
  <c r="E120" i="119"/>
  <c r="E189" i="119" s="1"/>
  <c r="L87" i="119"/>
  <c r="K91" i="119"/>
  <c r="K90" i="119" s="1"/>
  <c r="L198" i="119"/>
  <c r="L188" i="119"/>
  <c r="K142" i="119"/>
  <c r="I190" i="119"/>
  <c r="L148" i="119"/>
  <c r="K100" i="119"/>
  <c r="F142" i="119"/>
  <c r="L93" i="119"/>
  <c r="G237" i="119"/>
  <c r="J237" i="119" s="1"/>
  <c r="F133" i="119"/>
  <c r="E258" i="119"/>
  <c r="H252" i="119"/>
  <c r="K252" i="119" s="1"/>
  <c r="H238" i="119"/>
  <c r="F137" i="119"/>
  <c r="K137" i="119"/>
  <c r="L137" i="119" s="1"/>
  <c r="D120" i="119"/>
  <c r="J120" i="119" s="1"/>
  <c r="H247" i="119"/>
  <c r="K242" i="119"/>
  <c r="L242" i="119" s="1"/>
  <c r="E199" i="119" l="1"/>
  <c r="I189" i="119"/>
  <c r="H199" i="119"/>
  <c r="I199" i="119" s="1"/>
  <c r="K189" i="119"/>
  <c r="D189" i="119"/>
  <c r="D199" i="119" s="1"/>
  <c r="K243" i="119"/>
  <c r="K258" i="119"/>
  <c r="K120" i="119"/>
  <c r="L100" i="119"/>
  <c r="L90" i="119"/>
  <c r="L96" i="119"/>
  <c r="L91" i="119"/>
  <c r="L127" i="119"/>
  <c r="L109" i="119"/>
  <c r="K12" i="119"/>
  <c r="L12" i="119" s="1"/>
  <c r="L120" i="119"/>
  <c r="K238" i="119"/>
  <c r="G82" i="119"/>
  <c r="J82" i="119" s="1"/>
  <c r="J86" i="119"/>
  <c r="L237" i="119"/>
  <c r="F11" i="119"/>
  <c r="L142" i="119"/>
  <c r="H82" i="119"/>
  <c r="K82" i="119" s="1"/>
  <c r="K86" i="119"/>
  <c r="I86" i="119"/>
  <c r="I247" i="119"/>
  <c r="K247" i="119"/>
  <c r="L247" i="119" s="1"/>
  <c r="F120" i="119"/>
  <c r="L189" i="119" l="1"/>
  <c r="K199" i="119"/>
  <c r="L199" i="119" s="1"/>
  <c r="F189" i="119"/>
  <c r="F199" i="119"/>
  <c r="L86" i="119"/>
  <c r="K248" i="119"/>
  <c r="K250" i="119"/>
  <c r="L82" i="119"/>
  <c r="L11" i="119"/>
</calcChain>
</file>

<file path=xl/sharedStrings.xml><?xml version="1.0" encoding="utf-8"?>
<sst xmlns="http://schemas.openxmlformats.org/spreadsheetml/2006/main" count="404" uniqueCount="360">
  <si>
    <t>205000*</t>
  </si>
  <si>
    <t>602300*</t>
  </si>
  <si>
    <t>602304*</t>
  </si>
  <si>
    <t>200000*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</si>
  <si>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</si>
  <si>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</si>
  <si>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</si>
  <si>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</si>
  <si>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602000*</t>
  </si>
  <si>
    <t>Міжбюджетні трансферти</t>
  </si>
  <si>
    <t>затверджено розписом на рік з урахуванням змін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</si>
  <si>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</si>
  <si>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205300*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</si>
  <si>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</si>
  <si>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</si>
  <si>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</si>
  <si>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</si>
  <si>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</si>
  <si>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0180</t>
  </si>
  <si>
    <t>Інша діяльність у сфері державного управління</t>
  </si>
  <si>
    <t>3242</t>
  </si>
  <si>
    <t>Інші заклади та заходи</t>
  </si>
  <si>
    <t>Інші заходи у сфері соціального захисту і соціального забезпечення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</si>
  <si>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</si>
  <si>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</si>
  <si>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</si>
  <si>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</si>
  <si>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</si>
  <si>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</si>
  <si>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</si>
  <si>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</si>
  <si>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</si>
  <si>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Програми і централізовані заходи у галузі охорони здоров`я</t>
  </si>
  <si>
    <t>Централізовані заходи з лікування хворих на цукровий та нецукровий діабет</t>
  </si>
  <si>
    <t>Централізовані заходи з лікування онкологічних хворих</t>
  </si>
  <si>
    <t>Відшкодування вартості лікарських засобів для лікування окремих захворювань</t>
  </si>
  <si>
    <t>2140</t>
  </si>
  <si>
    <t>2142</t>
  </si>
  <si>
    <t>2144</t>
  </si>
  <si>
    <t>2145</t>
  </si>
  <si>
    <t>2146</t>
  </si>
  <si>
    <t>Інші програми, заклади та заходи у сфері охорони здоров`я</t>
  </si>
  <si>
    <t>Інші програми та заходи у сфері охорони здоров`я</t>
  </si>
  <si>
    <t>2152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</si>
  <si>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</si>
  <si>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</si>
  <si>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</si>
  <si>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</si>
  <si>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3030</t>
  </si>
  <si>
    <t>3031</t>
  </si>
  <si>
    <t>3032</t>
  </si>
  <si>
    <t>3035</t>
  </si>
  <si>
    <t>Пільгове медичне обслуговування осіб, які постраждали внаслідок Чорнобильської катастрофи</t>
  </si>
  <si>
    <t>3050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</si>
  <si>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</si>
  <si>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</si>
  <si>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</si>
  <si>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</si>
  <si>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3190</t>
  </si>
  <si>
    <t>Соціальний захист ветеранів війни та праці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</si>
  <si>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</si>
  <si>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</si>
  <si>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3191</t>
  </si>
  <si>
    <t>3192</t>
  </si>
  <si>
    <t>3210</t>
  </si>
  <si>
    <t>Державна соціальна допомога інвалідам з дитинства та дітям інвалідам</t>
  </si>
  <si>
    <t>091300</t>
  </si>
  <si>
    <t>Надання позашкільної освіти позашкільними закладами освіти, заходи із позашкільної роботи з дітьми</t>
  </si>
  <si>
    <t>Багатопрофільна стаціонарна медична допомога населенню</t>
  </si>
  <si>
    <t>Первинна медична допомога населенню</t>
  </si>
  <si>
    <t>Освіта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</si>
  <si>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</si>
  <si>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 дитячо-юнацьких спортивних шкіл</t>
  </si>
  <si>
    <t>Кошти від продажу землі і капітальних активів</t>
  </si>
  <si>
    <t>Кошти від продажу земельних ділянок несільськогосподарського призначення до розмежування земель державної і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</si>
  <si>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 xml:space="preserve">Надходження коштів від продажу основного капіталу </t>
  </si>
  <si>
    <t xml:space="preserve">Надходження коштів від </t>
  </si>
  <si>
    <t xml:space="preserve">Кошти від реалізації безхазяйного майна , знахідок , спадкового </t>
  </si>
  <si>
    <t>Кошти, шо передаються із загального фонду бюджету до бюджету розвитку (спеціального фонду)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</si>
  <si>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</si>
  <si>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205340*</t>
  </si>
  <si>
    <t>Плата за надання адміністративних послуг</t>
  </si>
  <si>
    <t>0100</t>
  </si>
  <si>
    <t>2000</t>
  </si>
  <si>
    <t>2010</t>
  </si>
  <si>
    <t>4000</t>
  </si>
  <si>
    <t>4060</t>
  </si>
  <si>
    <t>5011</t>
  </si>
  <si>
    <t>5031</t>
  </si>
  <si>
    <t>8000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</si>
  <si>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</si>
  <si>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</si>
  <si>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3000</t>
  </si>
  <si>
    <t>1000</t>
  </si>
  <si>
    <t>1090</t>
  </si>
  <si>
    <t>1150</t>
  </si>
  <si>
    <t xml:space="preserve">Кошти від продажу землі </t>
  </si>
  <si>
    <t>Інші неподаткові надходження</t>
  </si>
  <si>
    <t>Державне управлiння</t>
  </si>
  <si>
    <t>Кошти, що передаються із загального фонду бюджету до бюджету розвитку (спеціального фонду)</t>
  </si>
  <si>
    <t>Соцiальний захист та соцiальне забезпечення</t>
  </si>
  <si>
    <t>Житлово-комунальне господарство</t>
  </si>
  <si>
    <t>100000</t>
  </si>
  <si>
    <t>Культура i мистецтво</t>
  </si>
  <si>
    <t>Засоби масової iнформацiї</t>
  </si>
  <si>
    <t>Будiвництво</t>
  </si>
  <si>
    <t>Видатки, не вiднесенi до основних груп</t>
  </si>
  <si>
    <t>Загальний фонд</t>
  </si>
  <si>
    <t>Спеціальний фонд</t>
  </si>
  <si>
    <t>Неподаткові надходження</t>
  </si>
  <si>
    <t>Доходи від операцій з капіталом</t>
  </si>
  <si>
    <t xml:space="preserve">виконано з початку року </t>
  </si>
  <si>
    <t xml:space="preserve">Найменування </t>
  </si>
  <si>
    <t>Надання допомоги у вирішенні житлових питань</t>
  </si>
  <si>
    <t>Разом видатків</t>
  </si>
  <si>
    <t>Резервний фонд</t>
  </si>
  <si>
    <t>120000</t>
  </si>
  <si>
    <t>Цільові фонди</t>
  </si>
  <si>
    <t>10000000</t>
  </si>
  <si>
    <t>Всього видатків</t>
  </si>
  <si>
    <t>Охорона здоров'я</t>
  </si>
  <si>
    <t>КРЕДИТУВАННЯ</t>
  </si>
  <si>
    <t>Разом  по кредитуванню</t>
  </si>
  <si>
    <t>Код бюджетної класифікації</t>
  </si>
  <si>
    <t>На початок періоду</t>
  </si>
  <si>
    <t>На кінець періоду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</si>
  <si>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</si>
  <si>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</si>
  <si>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Повернення коштів з депозитів або пред'явлення цінних паперів</t>
  </si>
  <si>
    <t xml:space="preserve">процент виконання   </t>
  </si>
  <si>
    <t>Інші джерела власних надходжень бюджетних установ</t>
  </si>
  <si>
    <t xml:space="preserve">Збір за забруднення навколишнього  природного середовища 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</si>
  <si>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</si>
  <si>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</si>
  <si>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Внутрішнє фінансування*</t>
  </si>
  <si>
    <t>Внутрішнє фінансування**</t>
  </si>
  <si>
    <t>Фінансування за рахунок єдиного казначейського рахунку*</t>
  </si>
  <si>
    <t>Інші розрахунки*</t>
  </si>
  <si>
    <t>Інші розрахунки**</t>
  </si>
  <si>
    <t>Фінансування за активними операціями*</t>
  </si>
  <si>
    <t>Фінансування за активними операціями**</t>
  </si>
  <si>
    <t>Зміни обсягів готівкових коштів*</t>
  </si>
  <si>
    <t>Зміни обсягів готівкових коштів**</t>
  </si>
  <si>
    <t>Разом коштів, отриманих з усіх джерел фінансування бюджету за типом кредитора*</t>
  </si>
  <si>
    <t>Разом коштів, отриманих з усіх джерел фінансування бюджету за типом кредитора**</t>
  </si>
  <si>
    <t>Одержано</t>
  </si>
  <si>
    <t>Повернено</t>
  </si>
  <si>
    <t>грн.</t>
  </si>
  <si>
    <t>Програми і централізовані заходи боротьби з туберкульозом</t>
  </si>
  <si>
    <t>Організація та проведення громадських робіт</t>
  </si>
  <si>
    <t>3240</t>
  </si>
  <si>
    <t>Реалізація заходів щодо інвестиційного розвитку території</t>
  </si>
  <si>
    <t>Будівництво та придбання житла для окремих категорій населення</t>
  </si>
  <si>
    <t>Проведення заходів з нетрадиційних видів спорту і масових заходів з фізичної культури</t>
  </si>
  <si>
    <t>3120</t>
  </si>
  <si>
    <t>3121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</si>
  <si>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</si>
  <si>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</si>
  <si>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</si>
  <si>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</si>
  <si>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</si>
  <si>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Інші заходи в галузі культури і мистецтва</t>
  </si>
  <si>
    <t>4030</t>
  </si>
  <si>
    <t>4080</t>
  </si>
  <si>
    <t>4082</t>
  </si>
  <si>
    <t>5010</t>
  </si>
  <si>
    <t>5030</t>
  </si>
  <si>
    <t>Проведення спортивної роботи в регіоні</t>
  </si>
  <si>
    <t>8700</t>
  </si>
  <si>
    <t>Субвенція з місцевого бюджету державному бюджету на виконання програм соціально-економічного розвитку регіонів</t>
  </si>
  <si>
    <t>Кредитування бюджету</t>
  </si>
  <si>
    <t>Надання внутрішніх кредитів</t>
  </si>
  <si>
    <t>Надання інших внутрішніх кредитів</t>
  </si>
  <si>
    <t>Повернення внутрішніх кредитів</t>
  </si>
  <si>
    <t>Повернення інших внутрішніх кредитів</t>
  </si>
  <si>
    <t>Довгострокові кредити індивідуальним забудовникам житла на селі та їх повернення</t>
  </si>
  <si>
    <t>Внутрішнє кредитування</t>
  </si>
  <si>
    <t>Разом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</si>
  <si>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</si>
  <si>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</si>
  <si>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Забезпечення діяльності інклюзивно-ресурсних центрів</t>
  </si>
  <si>
    <t>Економічна діяльність</t>
  </si>
  <si>
    <t>7000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</si>
  <si>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</si>
  <si>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</si>
  <si>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</si>
  <si>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</si>
  <si>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</si>
  <si>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І. ДОХОДИ </t>
  </si>
  <si>
    <t xml:space="preserve">ІІ.  ВИДАТКИ </t>
  </si>
  <si>
    <t>3033</t>
  </si>
  <si>
    <t>Компенсаційні виплати на пільговий проїзд автомобільним транспортом окремим категоріям громадян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</si>
  <si>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</si>
  <si>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</si>
  <si>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ІІІ. ФІНАНСУВАННЯ</t>
  </si>
  <si>
    <t>Субвенція з місцевого бюджету на співфінансування інвестиційних проектів</t>
  </si>
  <si>
    <t>Дефіцит (-)/ профіцит (+)*</t>
  </si>
  <si>
    <t>Дефіцит (-)/ профіцит (+)**</t>
  </si>
  <si>
    <t>0190</t>
  </si>
  <si>
    <t>Проведення місцевих виборів та референдумів,забезпечення діяльності виборчої комісії Автономної республіки Крим</t>
  </si>
  <si>
    <t>Субвенція з місцевого бюджету на проведення виборів депутатів місцевих рад  та сільських, селищних , міських голів за рахунок відповідної субвенції  з державного бюджету</t>
  </si>
  <si>
    <t xml:space="preserve">                    Звіт про виконання бюджету м.Андрушівка за  2020 рік</t>
  </si>
  <si>
    <t>Податкові надходження</t>
  </si>
  <si>
    <t>Податки на доходи, податки на прибуток, податки на збільшення ринкової вартості  </t>
  </si>
  <si>
    <t>11000000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</si>
  <si>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</si>
  <si>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</si>
  <si>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</si>
  <si>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</si>
  <si>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13000000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</si>
  <si>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</si>
  <si>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</si>
  <si>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</si>
  <si>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</si>
  <si>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</si>
  <si>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</si>
  <si>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</si>
  <si>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</si>
  <si>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</si>
  <si>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</si>
  <si>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</si>
  <si>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</si>
  <si>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</si>
  <si>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</si>
  <si>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</si>
  <si>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</si>
  <si>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</si>
  <si>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</si>
  <si>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</si>
  <si>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</si>
  <si>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</si>
  <si>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</si>
  <si>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</si>
  <si>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</si>
  <si>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</si>
  <si>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</si>
  <si>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</si>
  <si>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</si>
  <si>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</si>
  <si>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</si>
  <si>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</si>
  <si>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</si>
  <si>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</si>
  <si>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</si>
  <si>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</si>
  <si>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</si>
  <si>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</si>
  <si>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</si>
  <si>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</si>
  <si>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</si>
  <si>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</si>
  <si>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</si>
  <si>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</si>
  <si>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</si>
  <si>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</si>
  <si>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</si>
  <si>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</si>
  <si>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</si>
  <si>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</si>
  <si>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</si>
  <si>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</si>
  <si>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</si>
  <si>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</si>
  <si>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</si>
  <si>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</si>
  <si>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</si>
  <si>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</si>
  <si>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</si>
  <si>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</si>
  <si>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</si>
  <si>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</si>
  <si>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</si>
  <si>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</si>
  <si>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</si>
  <si>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</si>
  <si>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</si>
  <si>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</si>
  <si>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</si>
  <si>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</si>
  <si>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</si>
  <si>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</si>
  <si>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</si>
  <si>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</si>
  <si>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</si>
  <si>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24000000</t>
  </si>
  <si>
    <t>24060000</t>
  </si>
  <si>
    <t>24060300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</si>
  <si>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</si>
  <si>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</si>
  <si>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41050000</t>
  </si>
  <si>
    <t>41051200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</si>
  <si>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</si>
  <si>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</si>
  <si>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41053900</t>
  </si>
  <si>
    <t>90010300</t>
  </si>
  <si>
    <t>Інші видатки та збори</t>
  </si>
  <si>
    <t>Екологічний податок</t>
  </si>
  <si>
    <t>Екологічний , який справляється за викиди в атмосферне повітря забруднюючих речовин стаціонарними джерелами забруднення (за винятком викидів в атмосферне повітря фвоокису вуглецю)</t>
  </si>
  <si>
    <t>Надходження від розміщення відходів у спеціально відведених для цього місцях чи на обєктах, крім розміщенняокремих видів відходів як вторинної сировини</t>
  </si>
  <si>
    <t>Грошові стягнення за шкоду завдану порушенням законодавства про охорону навколишнього природного середовища внаслідок господарської та інщої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</si>
  <si>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</si>
  <si>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</si>
  <si>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Кошти від продажу землі і нематеріальних активів</t>
  </si>
  <si>
    <t>Кошти від продажу землі</t>
  </si>
  <si>
    <t>Кошти від продаж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</si>
  <si>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влади.</t>
  </si>
  <si>
    <t>Усього доходів</t>
  </si>
  <si>
    <t>1010</t>
  </si>
  <si>
    <t>Надання дошкільної освіти</t>
  </si>
  <si>
    <t>Надання пільг населенню( крім ветеранів війни і праці, військової служби, органів внутрішніх справ та громадян,які постраждали внаслідок Чорнобильської катастрофи), на оплату житлово комунальних послуг</t>
  </si>
  <si>
    <t>3180</t>
  </si>
  <si>
    <t>6000</t>
  </si>
  <si>
    <t>6010</t>
  </si>
  <si>
    <t>6013</t>
  </si>
  <si>
    <t>6030</t>
  </si>
  <si>
    <t>6080</t>
  </si>
  <si>
    <t>6082</t>
  </si>
  <si>
    <t>6090</t>
  </si>
  <si>
    <t>Утримання та ефкутивна екслуатація обєктів житлово- комунального господарства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</si>
  <si>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</si>
  <si>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</si>
  <si>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Реалізація державних та місцевих житлових програм</t>
  </si>
  <si>
    <t>Придбання житла для окремих категорій населення відповідно до законодавства</t>
  </si>
  <si>
    <t>Інша діяльність у сфері житлово-комунального господарства</t>
  </si>
  <si>
    <t>Сільське,лісове, рибне господарство та мисливство</t>
  </si>
  <si>
    <t>7100</t>
  </si>
  <si>
    <t>Здійснення заходів із землеустрою</t>
  </si>
  <si>
    <t>7130</t>
  </si>
  <si>
    <t>7300</t>
  </si>
  <si>
    <t>Будівництво та регіональний розвиток</t>
  </si>
  <si>
    <t>7320</t>
  </si>
  <si>
    <t>7321</t>
  </si>
  <si>
    <t>Будівництво обєктів соціально-культурного призначення</t>
  </si>
  <si>
    <t>Будівництво освітніх установ і закладів</t>
  </si>
  <si>
    <t>7460</t>
  </si>
  <si>
    <t xml:space="preserve">Утримання та розвиток автомобільних доріг та дорожньої інфраструктури </t>
  </si>
  <si>
    <t>Інші програми та заходи повязані з економічною діяльністю</t>
  </si>
  <si>
    <t>7600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</si>
  <si>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</si>
  <si>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</si>
  <si>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субєктів господарювання</t>
  </si>
  <si>
    <t>Інша діяльність</t>
  </si>
  <si>
    <t>8200</t>
  </si>
  <si>
    <t>8230</t>
  </si>
  <si>
    <t>8300</t>
  </si>
  <si>
    <t>8310</t>
  </si>
  <si>
    <t>8311</t>
  </si>
  <si>
    <t>8312</t>
  </si>
  <si>
    <t>Громадський порядок та безпека</t>
  </si>
  <si>
    <t>Інші заходи громадського порядку та безпеки</t>
  </si>
  <si>
    <t>Охорона навколишнього природного середовища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</si>
  <si>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</si>
  <si>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</si>
  <si>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Утилізація відходів</t>
  </si>
  <si>
    <t>Курсова різниця*</t>
  </si>
  <si>
    <t xml:space="preserve">Міський голова </t>
  </si>
  <si>
    <t>Галина БІЛЕЦЬКА</t>
  </si>
  <si>
    <t xml:space="preserve">Разом доходів </t>
  </si>
  <si>
    <t>Офіційні трансферти</t>
  </si>
  <si>
    <t>Від органів державного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</si>
</sst>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000000"/>
    <numFmt numFmtId="167" formatCode="0.0"/>
    <numFmt numFmtId="168" formatCode="#,##0.0"/>
    <numFmt numFmtId="169" formatCode="0.000"/>
    <numFmt numFmtId="170" formatCode="#,##0.00;[Red]#,##0.00"/>
    <numFmt numFmtId="171" formatCode="#,##0.00_ ;\-#,##0.00\ "/>
    <numFmt numFmtId="172" formatCode="#,##0.0;[Red]#,##0.0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name val="Arial Cyr"/>
      <charset val="204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1">
      <protection locked="0"/>
    </xf>
    <xf numFmtId="0" fontId="19" fillId="0" borderId="0">
      <protection locked="0"/>
    </xf>
    <xf numFmtId="0" fontId="19" fillId="0" borderId="0">
      <protection locked="0"/>
    </xf>
    <xf numFmtId="0" fontId="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>
      <protection locked="0"/>
    </xf>
  </cellStyleXfs>
  <cellXfs count="130">
    <xf numFmtId="0" fontId="0" fillId="0" borderId="0" xfId="0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69" fontId="9" fillId="0" borderId="2" xfId="0" applyNumberFormat="1" applyFont="1" applyFill="1" applyBorder="1" applyAlignment="1" applyProtection="1">
      <alignment horizontal="right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5" fillId="0" borderId="2" xfId="7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Continuous"/>
    </xf>
    <xf numFmtId="167" fontId="9" fillId="0" borderId="2" xfId="0" applyNumberFormat="1" applyFont="1" applyFill="1" applyBorder="1" applyAlignment="1" applyProtection="1">
      <alignment horizontal="right"/>
    </xf>
    <xf numFmtId="0" fontId="5" fillId="0" borderId="2" xfId="7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/>
    </xf>
    <xf numFmtId="3" fontId="9" fillId="0" borderId="0" xfId="0" applyNumberFormat="1" applyFont="1" applyFill="1" applyProtection="1"/>
    <xf numFmtId="0" fontId="14" fillId="0" borderId="0" xfId="0" applyFont="1" applyFill="1" applyAlignment="1" applyProtection="1">
      <alignment horizontal="left"/>
    </xf>
    <xf numFmtId="0" fontId="22" fillId="0" borderId="2" xfId="7" applyFont="1" applyFill="1" applyBorder="1" applyAlignment="1" applyProtection="1">
      <alignment horizontal="center" vertical="center" wrapText="1"/>
    </xf>
    <xf numFmtId="0" fontId="15" fillId="0" borderId="0" xfId="0" applyFont="1" applyFill="1" applyAlignment="1"/>
    <xf numFmtId="2" fontId="14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25" fillId="0" borderId="2" xfId="7" applyFont="1" applyFill="1" applyBorder="1" applyAlignment="1" applyProtection="1">
      <alignment horizontal="center" vertical="center"/>
    </xf>
    <xf numFmtId="49" fontId="20" fillId="0" borderId="2" xfId="7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170" fontId="20" fillId="0" borderId="2" xfId="0" applyNumberFormat="1" applyFont="1" applyFill="1" applyBorder="1" applyAlignment="1" applyProtection="1">
      <alignment horizontal="center" vertical="center"/>
    </xf>
    <xf numFmtId="170" fontId="25" fillId="0" borderId="2" xfId="0" applyNumberFormat="1" applyFont="1" applyFill="1" applyBorder="1" applyAlignment="1" applyProtection="1">
      <alignment horizontal="center" vertical="center"/>
    </xf>
    <xf numFmtId="168" fontId="25" fillId="0" borderId="2" xfId="0" applyNumberFormat="1" applyFont="1" applyFill="1" applyBorder="1" applyAlignment="1" applyProtection="1">
      <alignment horizontal="center" vertical="center"/>
    </xf>
    <xf numFmtId="4" fontId="20" fillId="0" borderId="2" xfId="0" applyNumberFormat="1" applyFont="1" applyFill="1" applyBorder="1" applyAlignment="1" applyProtection="1">
      <alignment horizontal="center" vertical="center"/>
    </xf>
    <xf numFmtId="170" fontId="24" fillId="0" borderId="2" xfId="0" applyNumberFormat="1" applyFont="1" applyFill="1" applyBorder="1" applyAlignment="1" applyProtection="1">
      <alignment horizontal="center" vertical="center"/>
    </xf>
    <xf numFmtId="168" fontId="24" fillId="0" borderId="2" xfId="0" applyNumberFormat="1" applyFont="1" applyFill="1" applyBorder="1" applyAlignment="1" applyProtection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0" fontId="24" fillId="0" borderId="2" xfId="7" applyFont="1" applyFill="1" applyBorder="1" applyAlignment="1" applyProtection="1">
      <alignment horizontal="center" vertical="center"/>
    </xf>
    <xf numFmtId="168" fontId="20" fillId="0" borderId="2" xfId="0" applyNumberFormat="1" applyFont="1" applyFill="1" applyBorder="1" applyAlignment="1" applyProtection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/>
    </xf>
    <xf numFmtId="0" fontId="20" fillId="0" borderId="2" xfId="7" applyFont="1" applyFill="1" applyBorder="1" applyAlignment="1" applyProtection="1">
      <alignment horizontal="center" vertical="center"/>
    </xf>
    <xf numFmtId="166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5" fillId="0" borderId="2" xfId="0" applyNumberFormat="1" applyFont="1" applyFill="1" applyBorder="1" applyAlignment="1" applyProtection="1">
      <alignment horizontal="center" vertical="center"/>
    </xf>
    <xf numFmtId="49" fontId="24" fillId="0" borderId="2" xfId="7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  <protection hidden="1"/>
    </xf>
    <xf numFmtId="1" fontId="24" fillId="0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4" fontId="30" fillId="0" borderId="2" xfId="0" applyNumberFormat="1" applyFont="1" applyFill="1" applyBorder="1" applyAlignment="1" applyProtection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32" fillId="0" borderId="2" xfId="0" applyNumberFormat="1" applyFont="1" applyFill="1" applyBorder="1" applyAlignment="1" applyProtection="1">
      <alignment horizontal="center" vertical="center"/>
    </xf>
    <xf numFmtId="0" fontId="15" fillId="0" borderId="2" xfId="7" applyFont="1" applyFill="1" applyBorder="1" applyAlignment="1" applyProtection="1">
      <alignment vertical="center" wrapText="1"/>
    </xf>
    <xf numFmtId="0" fontId="5" fillId="0" borderId="2" xfId="7" applyFont="1" applyFill="1" applyBorder="1" applyAlignment="1" applyProtection="1">
      <alignment wrapText="1"/>
    </xf>
    <xf numFmtId="0" fontId="15" fillId="0" borderId="2" xfId="7" applyFont="1" applyFill="1" applyBorder="1" applyAlignment="1" applyProtection="1">
      <alignment horizontal="left" vertical="center" wrapText="1"/>
    </xf>
    <xf numFmtId="0" fontId="15" fillId="0" borderId="2" xfId="7" applyFont="1" applyFill="1" applyBorder="1" applyAlignment="1" applyProtection="1">
      <alignment wrapText="1"/>
    </xf>
    <xf numFmtId="0" fontId="15" fillId="0" borderId="2" xfId="0" applyFont="1" applyFill="1" applyBorder="1" applyAlignment="1">
      <alignment horizontal="left" wrapText="1" shrinkToFit="1"/>
    </xf>
    <xf numFmtId="0" fontId="5" fillId="0" borderId="2" xfId="7" applyFont="1" applyFill="1" applyBorder="1" applyAlignment="1" applyProtection="1">
      <alignment horizontal="left" wrapText="1"/>
    </xf>
    <xf numFmtId="0" fontId="5" fillId="0" borderId="2" xfId="7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7" applyFont="1" applyFill="1" applyBorder="1" applyAlignment="1" applyProtection="1">
      <alignment horizontal="center" wrapText="1"/>
    </xf>
    <xf numFmtId="2" fontId="15" fillId="0" borderId="2" xfId="0" quotePrefix="1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4" fontId="15" fillId="0" borderId="2" xfId="0" quotePrefix="1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 shrinkToFit="1"/>
    </xf>
    <xf numFmtId="4" fontId="15" fillId="0" borderId="2" xfId="0" applyNumberFormat="1" applyFont="1" applyFill="1" applyBorder="1" applyAlignment="1">
      <alignment vertical="center" wrapText="1"/>
    </xf>
    <xf numFmtId="170" fontId="25" fillId="0" borderId="2" xfId="0" applyNumberFormat="1" applyFont="1" applyFill="1" applyBorder="1" applyAlignment="1" applyProtection="1">
      <alignment horizontal="right" vertical="center"/>
    </xf>
    <xf numFmtId="0" fontId="34" fillId="0" borderId="2" xfId="7" applyFont="1" applyFill="1" applyBorder="1" applyAlignment="1" applyProtection="1">
      <alignment vertical="center" wrapText="1"/>
    </xf>
    <xf numFmtId="0" fontId="34" fillId="0" borderId="2" xfId="0" applyFont="1" applyFill="1" applyBorder="1" applyAlignment="1">
      <alignment horizontal="left" vertical="center" wrapText="1" shrinkToFit="1"/>
    </xf>
    <xf numFmtId="172" fontId="24" fillId="0" borderId="2" xfId="0" applyNumberFormat="1" applyFont="1" applyFill="1" applyBorder="1" applyAlignment="1" applyProtection="1">
      <alignment horizontal="center" vertical="center"/>
    </xf>
    <xf numFmtId="1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Protection="1"/>
    <xf numFmtId="170" fontId="24" fillId="0" borderId="2" xfId="0" applyNumberFormat="1" applyFont="1" applyFill="1" applyBorder="1" applyAlignment="1" applyProtection="1">
      <alignment horizontal="right" vertical="center"/>
    </xf>
    <xf numFmtId="2" fontId="5" fillId="0" borderId="2" xfId="0" quotePrefix="1" applyNumberFormat="1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 wrapText="1"/>
    </xf>
    <xf numFmtId="39" fontId="40" fillId="0" borderId="9" xfId="0" applyNumberFormat="1" applyFont="1" applyFill="1" applyBorder="1" applyAlignment="1">
      <alignment horizontal="right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vertical="center" wrapText="1"/>
    </xf>
    <xf numFmtId="39" fontId="38" fillId="0" borderId="9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justify" wrapText="1"/>
    </xf>
    <xf numFmtId="2" fontId="15" fillId="0" borderId="2" xfId="0" applyNumberFormat="1" applyFont="1" applyFill="1" applyBorder="1" applyAlignment="1">
      <alignment vertical="center" wrapText="1"/>
    </xf>
    <xf numFmtId="167" fontId="5" fillId="0" borderId="2" xfId="0" applyNumberFormat="1" applyFont="1" applyFill="1" applyBorder="1" applyAlignment="1">
      <alignment horizontal="left" vertical="center" wrapText="1"/>
    </xf>
    <xf numFmtId="167" fontId="15" fillId="0" borderId="2" xfId="0" applyNumberFormat="1" applyFont="1" applyFill="1" applyBorder="1" applyAlignment="1">
      <alignment horizontal="left" vertical="center" wrapText="1"/>
    </xf>
    <xf numFmtId="1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2" fontId="5" fillId="0" borderId="2" xfId="0" quotePrefix="1" applyNumberFormat="1" applyFont="1" applyFill="1" applyBorder="1" applyAlignment="1">
      <alignment horizontal="left" vertical="center" wrapText="1"/>
    </xf>
    <xf numFmtId="4" fontId="4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 wrapText="1"/>
      <protection hidden="1"/>
    </xf>
    <xf numFmtId="4" fontId="37" fillId="0" borderId="2" xfId="0" applyNumberFormat="1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167" fontId="25" fillId="0" borderId="2" xfId="0" applyNumberFormat="1" applyFont="1" applyFill="1" applyBorder="1" applyAlignment="1" applyProtection="1">
      <alignment horizontal="center" vertical="center"/>
    </xf>
    <xf numFmtId="170" fontId="28" fillId="0" borderId="2" xfId="0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171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wrapText="1"/>
    </xf>
    <xf numFmtId="0" fontId="36" fillId="0" borderId="2" xfId="0" applyFont="1" applyFill="1" applyBorder="1" applyAlignment="1">
      <alignment vertical="center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170" fontId="27" fillId="0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top" wrapText="1"/>
    </xf>
    <xf numFmtId="4" fontId="28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39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22" fillId="0" borderId="15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center" vertical="center" wrapText="1"/>
    </xf>
  </cellXfs>
  <cellStyles count="11">
    <cellStyle name="”€ќђќ‘ћ‚›‰" xfId="1" xr:uid="{00000000-0005-0000-0000-000000000000}"/>
    <cellStyle name="”€љ‘€ђћ‚ђќќ›‰" xfId="2" xr:uid="{00000000-0005-0000-0000-000001000000}"/>
    <cellStyle name="„…ќ…†ќ›‰" xfId="3" xr:uid="{00000000-0005-0000-0000-000002000000}"/>
    <cellStyle name="€’ћѓћ‚›‰" xfId="4" xr:uid="{00000000-0005-0000-0000-000003000000}"/>
    <cellStyle name="‡ђѓћ‹ћ‚ћљ1" xfId="5" xr:uid="{00000000-0005-0000-0000-000004000000}"/>
    <cellStyle name="‡ђѓћ‹ћ‚ћљ2" xfId="6" xr:uid="{00000000-0005-0000-0000-000005000000}"/>
    <cellStyle name="Звичайний" xfId="0" builtinId="0"/>
    <cellStyle name="Обычный_ZV1PIV98" xfId="7" xr:uid="{00000000-0005-0000-0000-000007000000}"/>
    <cellStyle name="Тысячи [0]_Розподіл (2)" xfId="8" xr:uid="{00000000-0005-0000-0000-000008000000}"/>
    <cellStyle name="Тысячи_Розподіл (2)" xfId="9" xr:uid="{00000000-0005-0000-0000-000009000000}"/>
    <cellStyle name="Џђћ–…ќ’ќ›‰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N281"/>
  <sheetViews>
    <sheetView showGridLines="0" showZeros="0" tabSelected="1" view="pageBreakPreview" zoomScale="67" zoomScaleNormal="75" zoomScaleSheetLayoutView="67" workbookViewId="0">
      <pane xSplit="3" ySplit="10" topLeftCell="D50" activePane="bottomRight" state="frozen"/>
      <selection pane="topRight" activeCell="C1" sqref="C1"/>
      <selection pane="bottomLeft" activeCell="A9" sqref="A9"/>
      <selection pane="bottomRight" activeCell="I63" sqref="I63"/>
    </sheetView>
  </sheetViews>
  <sheetFormatPr defaultColWidth="9.140625" defaultRowHeight="12.75" x14ac:dyDescent="0.2"/>
  <cols>
    <col min="1" max="1" width="107.28515625" style="11" customWidth="1"/>
    <col min="2" max="2" width="0.42578125" style="11" hidden="1" customWidth="1"/>
    <col min="3" max="3" width="20.28515625" style="2" customWidth="1"/>
    <col min="4" max="4" width="20" style="18" customWidth="1"/>
    <col min="5" max="5" width="20.85546875" style="2" customWidth="1"/>
    <col min="6" max="6" width="13.7109375" style="2" customWidth="1"/>
    <col min="7" max="7" width="20" style="2" customWidth="1"/>
    <col min="8" max="8" width="19.28515625" style="2" customWidth="1"/>
    <col min="9" max="10" width="22" style="2" customWidth="1"/>
    <col min="11" max="11" width="21.42578125" style="2" customWidth="1"/>
    <col min="12" max="12" width="11.85546875" style="4" customWidth="1"/>
    <col min="13" max="13" width="18.140625" style="4" customWidth="1"/>
    <col min="14" max="14" width="16.5703125" style="4" customWidth="1"/>
    <col min="15" max="16384" width="9.140625" style="4"/>
  </cols>
  <sheetData>
    <row r="1" spans="1:13" ht="24.75" customHeight="1" x14ac:dyDescent="0.3">
      <c r="D1" s="2"/>
      <c r="K1" s="13"/>
    </row>
    <row r="2" spans="1:13" ht="1.5" customHeight="1" x14ac:dyDescent="0.3">
      <c r="D2" s="2"/>
      <c r="K2" s="115"/>
      <c r="L2" s="115"/>
      <c r="M2" s="115"/>
    </row>
    <row r="3" spans="1:13" ht="17.25" hidden="1" customHeight="1" x14ac:dyDescent="0.3">
      <c r="D3" s="2"/>
      <c r="K3" s="15"/>
      <c r="L3" s="15"/>
      <c r="M3" s="15"/>
    </row>
    <row r="4" spans="1:13" ht="18" customHeight="1" x14ac:dyDescent="0.2">
      <c r="A4" s="116" t="s">
        <v>201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ht="17.25" hidden="1" customHeight="1" x14ac:dyDescent="0.25">
      <c r="A5" s="5"/>
      <c r="B5" s="5"/>
      <c r="C5" s="1"/>
      <c r="D5" s="1"/>
      <c r="E5" s="1"/>
      <c r="F5" s="1"/>
      <c r="J5" s="118"/>
      <c r="K5" s="118"/>
      <c r="L5" s="6" t="s">
        <v>147</v>
      </c>
    </row>
    <row r="6" spans="1:13" ht="35.25" customHeight="1" x14ac:dyDescent="0.2">
      <c r="A6" s="122" t="s">
        <v>112</v>
      </c>
      <c r="B6" s="123"/>
      <c r="C6" s="114" t="s">
        <v>123</v>
      </c>
      <c r="D6" s="117" t="s">
        <v>107</v>
      </c>
      <c r="E6" s="117"/>
      <c r="F6" s="117"/>
      <c r="G6" s="117" t="s">
        <v>108</v>
      </c>
      <c r="H6" s="117"/>
      <c r="I6" s="117"/>
      <c r="J6" s="117" t="s">
        <v>177</v>
      </c>
      <c r="K6" s="117"/>
      <c r="L6" s="117"/>
    </row>
    <row r="7" spans="1:13" ht="15.75" customHeight="1" x14ac:dyDescent="0.2">
      <c r="A7" s="124"/>
      <c r="B7" s="125"/>
      <c r="C7" s="114"/>
      <c r="D7" s="111" t="s">
        <v>10</v>
      </c>
      <c r="E7" s="114" t="s">
        <v>111</v>
      </c>
      <c r="F7" s="114" t="s">
        <v>129</v>
      </c>
      <c r="G7" s="111" t="s">
        <v>10</v>
      </c>
      <c r="H7" s="114" t="s">
        <v>111</v>
      </c>
      <c r="I7" s="114" t="s">
        <v>129</v>
      </c>
      <c r="J7" s="111" t="s">
        <v>10</v>
      </c>
      <c r="K7" s="114" t="s">
        <v>111</v>
      </c>
      <c r="L7" s="114" t="s">
        <v>129</v>
      </c>
    </row>
    <row r="8" spans="1:13" ht="19.5" customHeight="1" x14ac:dyDescent="0.2">
      <c r="A8" s="124"/>
      <c r="B8" s="125"/>
      <c r="C8" s="114"/>
      <c r="D8" s="112"/>
      <c r="E8" s="114"/>
      <c r="F8" s="114"/>
      <c r="G8" s="112"/>
      <c r="H8" s="114"/>
      <c r="I8" s="114"/>
      <c r="J8" s="112"/>
      <c r="K8" s="114"/>
      <c r="L8" s="114"/>
    </row>
    <row r="9" spans="1:13" ht="9.75" customHeight="1" x14ac:dyDescent="0.2">
      <c r="A9" s="126"/>
      <c r="B9" s="127"/>
      <c r="C9" s="114"/>
      <c r="D9" s="113"/>
      <c r="E9" s="114"/>
      <c r="F9" s="114"/>
      <c r="G9" s="113"/>
      <c r="H9" s="114"/>
      <c r="I9" s="114"/>
      <c r="J9" s="113"/>
      <c r="K9" s="114"/>
      <c r="L9" s="114"/>
    </row>
    <row r="10" spans="1:13" ht="27.75" customHeight="1" x14ac:dyDescent="0.25">
      <c r="A10" s="128" t="s">
        <v>188</v>
      </c>
      <c r="B10" s="129"/>
      <c r="C10" s="8"/>
      <c r="D10" s="3"/>
      <c r="E10" s="3"/>
      <c r="F10" s="3"/>
      <c r="G10" s="3"/>
      <c r="H10" s="3"/>
      <c r="I10" s="3"/>
      <c r="J10" s="3"/>
      <c r="K10" s="3"/>
      <c r="L10" s="9"/>
    </row>
    <row r="11" spans="1:13" ht="27.75" customHeight="1" x14ac:dyDescent="0.2">
      <c r="A11" s="120" t="s">
        <v>202</v>
      </c>
      <c r="B11" s="120"/>
      <c r="C11" s="65" t="s">
        <v>118</v>
      </c>
      <c r="D11" s="66">
        <v>14255873</v>
      </c>
      <c r="E11" s="66">
        <v>14212428.27</v>
      </c>
      <c r="F11" s="27">
        <f>+E11/D11*100</f>
        <v>99.695250301402098</v>
      </c>
      <c r="G11" s="26">
        <v>25000</v>
      </c>
      <c r="H11" s="26">
        <v>23421.61</v>
      </c>
      <c r="I11" s="27">
        <f>+H11/G11*100</f>
        <v>93.686440000000005</v>
      </c>
      <c r="J11" s="26">
        <f>D11+G11</f>
        <v>14280873</v>
      </c>
      <c r="K11" s="26">
        <f>E11+H11</f>
        <v>14235849.879999999</v>
      </c>
      <c r="L11" s="27">
        <f>+K11/J11*100</f>
        <v>99.684731318596548</v>
      </c>
    </row>
    <row r="12" spans="1:13" ht="38.25" customHeight="1" x14ac:dyDescent="0.2">
      <c r="A12" s="119" t="s">
        <v>203</v>
      </c>
      <c r="B12" s="119"/>
      <c r="C12" s="67" t="s">
        <v>204</v>
      </c>
      <c r="D12" s="66">
        <v>80000</v>
      </c>
      <c r="E12" s="66">
        <v>3922</v>
      </c>
      <c r="F12" s="27">
        <f t="shared" ref="F12:F80" si="0">+E12/D12*100</f>
        <v>4.9024999999999999</v>
      </c>
      <c r="G12" s="26"/>
      <c r="H12" s="26"/>
      <c r="I12" s="27"/>
      <c r="J12" s="26">
        <f t="shared" ref="J12:J79" si="1">D12+G12</f>
        <v>80000</v>
      </c>
      <c r="K12" s="26">
        <f t="shared" ref="K12:K79" si="2">E12+H12</f>
        <v>3922</v>
      </c>
      <c r="L12" s="27">
        <f t="shared" ref="L12:L80" si="3">+K12/J12*100</f>
        <v>4.9024999999999999</v>
      </c>
    </row>
    <row r="13" spans="1:13" ht="36.75" customHeight="1" x14ac:dyDescent="0.2">
      <c r="A13" s="119" t="s">
        <v>205</v>
      </c>
      <c r="B13" s="119"/>
      <c r="C13" s="67" t="s">
        <v>206</v>
      </c>
      <c r="D13" s="66">
        <v>80000</v>
      </c>
      <c r="E13" s="66">
        <v>3922</v>
      </c>
      <c r="F13" s="27">
        <f t="shared" si="0"/>
        <v>4.9024999999999999</v>
      </c>
      <c r="G13" s="23"/>
      <c r="H13" s="23"/>
      <c r="I13" s="27"/>
      <c r="J13" s="26">
        <f t="shared" si="1"/>
        <v>80000</v>
      </c>
      <c r="K13" s="26">
        <f t="shared" si="2"/>
        <v>3922</v>
      </c>
      <c r="L13" s="27">
        <f t="shared" si="3"/>
        <v>4.9024999999999999</v>
      </c>
    </row>
    <row r="14" spans="1:13" ht="38.25" customHeight="1" x14ac:dyDescent="0.2">
      <c r="A14" s="119" t="s">
        <v>207</v>
      </c>
      <c r="B14" s="119"/>
      <c r="C14" s="67" t="s">
        <v>208</v>
      </c>
      <c r="D14" s="66">
        <v>80000</v>
      </c>
      <c r="E14" s="66">
        <v>3922</v>
      </c>
      <c r="F14" s="27">
        <f t="shared" si="0"/>
        <v>4.9024999999999999</v>
      </c>
      <c r="G14" s="23"/>
      <c r="H14" s="23"/>
      <c r="I14" s="27"/>
      <c r="J14" s="26">
        <f t="shared" si="1"/>
        <v>80000</v>
      </c>
      <c r="K14" s="26">
        <f t="shared" si="2"/>
        <v>3922</v>
      </c>
      <c r="L14" s="27">
        <f t="shared" si="3"/>
        <v>4.9024999999999999</v>
      </c>
    </row>
    <row r="15" spans="1:13" ht="38.25" customHeight="1" x14ac:dyDescent="0.2">
      <c r="A15" s="119" t="s">
        <v>178</v>
      </c>
      <c r="B15" s="119"/>
      <c r="C15" s="67" t="s">
        <v>209</v>
      </c>
      <c r="D15" s="66">
        <v>80000</v>
      </c>
      <c r="E15" s="66">
        <v>145571.84</v>
      </c>
      <c r="F15" s="27">
        <f t="shared" si="0"/>
        <v>181.9648</v>
      </c>
      <c r="G15" s="23"/>
      <c r="H15" s="23"/>
      <c r="I15" s="27"/>
      <c r="J15" s="26">
        <f t="shared" si="1"/>
        <v>80000</v>
      </c>
      <c r="K15" s="26">
        <f t="shared" si="2"/>
        <v>145571.84</v>
      </c>
      <c r="L15" s="27">
        <f t="shared" si="3"/>
        <v>181.9648</v>
      </c>
    </row>
    <row r="16" spans="1:13" ht="38.25" customHeight="1" x14ac:dyDescent="0.2">
      <c r="A16" s="119" t="s">
        <v>179</v>
      </c>
      <c r="B16" s="119"/>
      <c r="C16" s="67" t="s">
        <v>210</v>
      </c>
      <c r="D16" s="66">
        <v>80000</v>
      </c>
      <c r="E16" s="66">
        <v>136276.72</v>
      </c>
      <c r="F16" s="27">
        <f t="shared" si="0"/>
        <v>170.3459</v>
      </c>
      <c r="G16" s="23"/>
      <c r="H16" s="23"/>
      <c r="I16" s="27"/>
      <c r="J16" s="26">
        <f t="shared" si="1"/>
        <v>80000</v>
      </c>
      <c r="K16" s="26">
        <f t="shared" si="2"/>
        <v>136276.72</v>
      </c>
      <c r="L16" s="27">
        <f t="shared" si="3"/>
        <v>170.3459</v>
      </c>
    </row>
    <row r="17" spans="1:12" ht="63.6" customHeight="1" x14ac:dyDescent="0.2">
      <c r="A17" s="121" t="s">
        <v>211</v>
      </c>
      <c r="B17" s="121"/>
      <c r="C17" s="67" t="s">
        <v>212</v>
      </c>
      <c r="D17" s="66">
        <v>80000</v>
      </c>
      <c r="E17" s="66">
        <v>136276.72</v>
      </c>
      <c r="F17" s="27">
        <f t="shared" si="0"/>
        <v>170.3459</v>
      </c>
      <c r="G17" s="23"/>
      <c r="H17" s="23"/>
      <c r="I17" s="27"/>
      <c r="J17" s="26">
        <f t="shared" si="1"/>
        <v>80000</v>
      </c>
      <c r="K17" s="26">
        <f t="shared" si="2"/>
        <v>136276.72</v>
      </c>
      <c r="L17" s="27">
        <f t="shared" si="3"/>
        <v>170.3459</v>
      </c>
    </row>
    <row r="18" spans="1:12" ht="38.25" customHeight="1" x14ac:dyDescent="0.2">
      <c r="A18" s="119" t="s">
        <v>213</v>
      </c>
      <c r="B18" s="119"/>
      <c r="C18" s="67" t="s">
        <v>214</v>
      </c>
      <c r="D18" s="66">
        <v>0</v>
      </c>
      <c r="E18" s="66">
        <v>9295.1200000000008</v>
      </c>
      <c r="F18" s="27"/>
      <c r="G18" s="23"/>
      <c r="H18" s="23"/>
      <c r="I18" s="27"/>
      <c r="J18" s="26">
        <f t="shared" si="1"/>
        <v>0</v>
      </c>
      <c r="K18" s="26">
        <f t="shared" si="2"/>
        <v>9295.1200000000008</v>
      </c>
      <c r="L18" s="27"/>
    </row>
    <row r="19" spans="1:12" ht="38.25" customHeight="1" x14ac:dyDescent="0.2">
      <c r="A19" s="121" t="s">
        <v>215</v>
      </c>
      <c r="B19" s="121"/>
      <c r="C19" s="67" t="s">
        <v>216</v>
      </c>
      <c r="D19" s="66">
        <v>0</v>
      </c>
      <c r="E19" s="66">
        <v>8955.1200000000008</v>
      </c>
      <c r="F19" s="27"/>
      <c r="G19" s="23"/>
      <c r="H19" s="23"/>
      <c r="I19" s="27"/>
      <c r="J19" s="26">
        <f t="shared" si="1"/>
        <v>0</v>
      </c>
      <c r="K19" s="26">
        <f t="shared" si="2"/>
        <v>8955.1200000000008</v>
      </c>
      <c r="L19" s="27"/>
    </row>
    <row r="20" spans="1:12" ht="38.25" customHeight="1" x14ac:dyDescent="0.2">
      <c r="A20" s="121" t="s">
        <v>217</v>
      </c>
      <c r="B20" s="121"/>
      <c r="C20" s="67" t="s">
        <v>218</v>
      </c>
      <c r="D20" s="66">
        <v>0</v>
      </c>
      <c r="E20" s="66">
        <v>340</v>
      </c>
      <c r="F20" s="27"/>
      <c r="G20" s="23"/>
      <c r="H20" s="23"/>
      <c r="I20" s="27"/>
      <c r="J20" s="26">
        <f t="shared" si="1"/>
        <v>0</v>
      </c>
      <c r="K20" s="26">
        <f t="shared" si="2"/>
        <v>340</v>
      </c>
      <c r="L20" s="27"/>
    </row>
    <row r="21" spans="1:12" ht="38.25" customHeight="1" x14ac:dyDescent="0.2">
      <c r="A21" s="119" t="s">
        <v>219</v>
      </c>
      <c r="B21" s="119"/>
      <c r="C21" s="67" t="s">
        <v>220</v>
      </c>
      <c r="D21" s="66">
        <v>3300000</v>
      </c>
      <c r="E21" s="66">
        <v>2604741.3199999998</v>
      </c>
      <c r="F21" s="27">
        <f t="shared" si="0"/>
        <v>78.931555151515141</v>
      </c>
      <c r="G21" s="23"/>
      <c r="H21" s="23"/>
      <c r="I21" s="27"/>
      <c r="J21" s="26">
        <f t="shared" si="1"/>
        <v>3300000</v>
      </c>
      <c r="K21" s="26">
        <f t="shared" si="2"/>
        <v>2604741.3199999998</v>
      </c>
      <c r="L21" s="27">
        <f t="shared" si="3"/>
        <v>78.931555151515141</v>
      </c>
    </row>
    <row r="22" spans="1:12" ht="38.25" customHeight="1" x14ac:dyDescent="0.2">
      <c r="A22" s="119" t="s">
        <v>221</v>
      </c>
      <c r="B22" s="119"/>
      <c r="C22" s="67" t="s">
        <v>222</v>
      </c>
      <c r="D22" s="66">
        <v>400000</v>
      </c>
      <c r="E22" s="66">
        <v>406907.36</v>
      </c>
      <c r="F22" s="27">
        <f t="shared" si="0"/>
        <v>101.72684000000001</v>
      </c>
      <c r="G22" s="23"/>
      <c r="H22" s="23"/>
      <c r="I22" s="27"/>
      <c r="J22" s="26">
        <f t="shared" si="1"/>
        <v>400000</v>
      </c>
      <c r="K22" s="26">
        <f t="shared" si="2"/>
        <v>406907.36</v>
      </c>
      <c r="L22" s="27">
        <f t="shared" si="3"/>
        <v>101.72684000000001</v>
      </c>
    </row>
    <row r="23" spans="1:12" ht="38.25" customHeight="1" x14ac:dyDescent="0.2">
      <c r="A23" s="121" t="s">
        <v>223</v>
      </c>
      <c r="B23" s="121"/>
      <c r="C23" s="67" t="s">
        <v>224</v>
      </c>
      <c r="D23" s="66">
        <v>400000</v>
      </c>
      <c r="E23" s="66">
        <v>406907.36</v>
      </c>
      <c r="F23" s="27">
        <f t="shared" si="0"/>
        <v>101.72684000000001</v>
      </c>
      <c r="G23" s="23"/>
      <c r="H23" s="23"/>
      <c r="I23" s="27"/>
      <c r="J23" s="26">
        <f t="shared" si="1"/>
        <v>400000</v>
      </c>
      <c r="K23" s="26">
        <f t="shared" si="2"/>
        <v>406907.36</v>
      </c>
      <c r="L23" s="27">
        <f t="shared" si="3"/>
        <v>101.72684000000001</v>
      </c>
    </row>
    <row r="24" spans="1:12" ht="38.25" customHeight="1" x14ac:dyDescent="0.2">
      <c r="A24" s="119" t="s">
        <v>225</v>
      </c>
      <c r="B24" s="119"/>
      <c r="C24" s="67" t="s">
        <v>226</v>
      </c>
      <c r="D24" s="66">
        <v>2000000</v>
      </c>
      <c r="E24" s="66">
        <v>1422108.87</v>
      </c>
      <c r="F24" s="27">
        <f t="shared" si="0"/>
        <v>71.105443500000007</v>
      </c>
      <c r="G24" s="23"/>
      <c r="H24" s="23"/>
      <c r="I24" s="27"/>
      <c r="J24" s="26">
        <f t="shared" si="1"/>
        <v>2000000</v>
      </c>
      <c r="K24" s="26">
        <f t="shared" si="2"/>
        <v>1422108.87</v>
      </c>
      <c r="L24" s="27">
        <f t="shared" si="3"/>
        <v>71.105443500000007</v>
      </c>
    </row>
    <row r="25" spans="1:12" ht="38.25" customHeight="1" x14ac:dyDescent="0.2">
      <c r="A25" s="121" t="s">
        <v>223</v>
      </c>
      <c r="B25" s="121"/>
      <c r="C25" s="67" t="s">
        <v>227</v>
      </c>
      <c r="D25" s="66">
        <v>2000000</v>
      </c>
      <c r="E25" s="66">
        <v>1422108.87</v>
      </c>
      <c r="F25" s="27">
        <f t="shared" si="0"/>
        <v>71.105443500000007</v>
      </c>
      <c r="G25" s="23"/>
      <c r="H25" s="23"/>
      <c r="I25" s="27"/>
      <c r="J25" s="26">
        <f t="shared" si="1"/>
        <v>2000000</v>
      </c>
      <c r="K25" s="26">
        <f t="shared" si="2"/>
        <v>1422108.87</v>
      </c>
      <c r="L25" s="27">
        <f t="shared" si="3"/>
        <v>71.105443500000007</v>
      </c>
    </row>
    <row r="26" spans="1:12" ht="38.25" customHeight="1" x14ac:dyDescent="0.2">
      <c r="A26" s="119" t="s">
        <v>228</v>
      </c>
      <c r="B26" s="119"/>
      <c r="C26" s="67" t="s">
        <v>229</v>
      </c>
      <c r="D26" s="66">
        <v>900000</v>
      </c>
      <c r="E26" s="66">
        <v>775725.09</v>
      </c>
      <c r="F26" s="27">
        <f t="shared" si="0"/>
        <v>86.191676666666666</v>
      </c>
      <c r="G26" s="23"/>
      <c r="H26" s="23"/>
      <c r="I26" s="27"/>
      <c r="J26" s="26">
        <f t="shared" si="1"/>
        <v>900000</v>
      </c>
      <c r="K26" s="26">
        <f t="shared" si="2"/>
        <v>775725.09</v>
      </c>
      <c r="L26" s="27">
        <f t="shared" si="3"/>
        <v>86.191676666666666</v>
      </c>
    </row>
    <row r="27" spans="1:12" ht="38.25" customHeight="1" x14ac:dyDescent="0.2">
      <c r="A27" s="119" t="s">
        <v>230</v>
      </c>
      <c r="B27" s="119"/>
      <c r="C27" s="67" t="s">
        <v>231</v>
      </c>
      <c r="D27" s="66">
        <v>10795873</v>
      </c>
      <c r="E27" s="66">
        <v>11458193.109999999</v>
      </c>
      <c r="F27" s="27">
        <f t="shared" si="0"/>
        <v>106.13493795267877</v>
      </c>
      <c r="G27" s="23"/>
      <c r="H27" s="23"/>
      <c r="I27" s="27"/>
      <c r="J27" s="26">
        <f t="shared" si="1"/>
        <v>10795873</v>
      </c>
      <c r="K27" s="26">
        <f t="shared" si="2"/>
        <v>11458193.109999999</v>
      </c>
      <c r="L27" s="27">
        <f t="shared" si="3"/>
        <v>106.13493795267877</v>
      </c>
    </row>
    <row r="28" spans="1:12" ht="38.25" customHeight="1" x14ac:dyDescent="0.2">
      <c r="A28" s="119" t="s">
        <v>232</v>
      </c>
      <c r="B28" s="119"/>
      <c r="C28" s="67" t="s">
        <v>233</v>
      </c>
      <c r="D28" s="66">
        <v>4865000</v>
      </c>
      <c r="E28" s="66">
        <v>4454870.17</v>
      </c>
      <c r="F28" s="27">
        <f t="shared" si="0"/>
        <v>91.569787667009251</v>
      </c>
      <c r="G28" s="23"/>
      <c r="H28" s="23"/>
      <c r="I28" s="27"/>
      <c r="J28" s="26">
        <f t="shared" si="1"/>
        <v>4865000</v>
      </c>
      <c r="K28" s="26">
        <f t="shared" si="2"/>
        <v>4454870.17</v>
      </c>
      <c r="L28" s="27">
        <f t="shared" si="3"/>
        <v>91.569787667009251</v>
      </c>
    </row>
    <row r="29" spans="1:12" ht="38.25" customHeight="1" x14ac:dyDescent="0.2">
      <c r="A29" s="121" t="s">
        <v>234</v>
      </c>
      <c r="B29" s="121"/>
      <c r="C29" s="67" t="s">
        <v>235</v>
      </c>
      <c r="D29" s="66">
        <v>15000</v>
      </c>
      <c r="E29" s="66">
        <v>37127.29</v>
      </c>
      <c r="F29" s="27">
        <f t="shared" si="0"/>
        <v>247.51526666666669</v>
      </c>
      <c r="G29" s="23"/>
      <c r="H29" s="23"/>
      <c r="I29" s="27"/>
      <c r="J29" s="26">
        <f t="shared" si="1"/>
        <v>15000</v>
      </c>
      <c r="K29" s="26">
        <f t="shared" si="2"/>
        <v>37127.29</v>
      </c>
      <c r="L29" s="27">
        <f t="shared" si="3"/>
        <v>247.51526666666669</v>
      </c>
    </row>
    <row r="30" spans="1:12" ht="38.25" customHeight="1" x14ac:dyDescent="0.2">
      <c r="A30" s="121" t="s">
        <v>236</v>
      </c>
      <c r="B30" s="121"/>
      <c r="C30" s="67" t="s">
        <v>237</v>
      </c>
      <c r="D30" s="66">
        <v>0</v>
      </c>
      <c r="E30" s="66">
        <v>16773.900000000001</v>
      </c>
      <c r="F30" s="27"/>
      <c r="G30" s="23"/>
      <c r="H30" s="23"/>
      <c r="I30" s="27"/>
      <c r="J30" s="26">
        <f t="shared" si="1"/>
        <v>0</v>
      </c>
      <c r="K30" s="26">
        <f t="shared" si="2"/>
        <v>16773.900000000001</v>
      </c>
      <c r="L30" s="27"/>
    </row>
    <row r="31" spans="1:12" ht="38.25" customHeight="1" x14ac:dyDescent="0.2">
      <c r="A31" s="121" t="s">
        <v>238</v>
      </c>
      <c r="B31" s="121"/>
      <c r="C31" s="67" t="s">
        <v>239</v>
      </c>
      <c r="D31" s="66">
        <v>45000</v>
      </c>
      <c r="E31" s="66">
        <v>62868.65</v>
      </c>
      <c r="F31" s="27">
        <f t="shared" si="0"/>
        <v>139.70811111111112</v>
      </c>
      <c r="G31" s="23"/>
      <c r="H31" s="23"/>
      <c r="I31" s="27"/>
      <c r="J31" s="26">
        <f t="shared" si="1"/>
        <v>45000</v>
      </c>
      <c r="K31" s="26">
        <f t="shared" si="2"/>
        <v>62868.65</v>
      </c>
      <c r="L31" s="27">
        <f t="shared" si="3"/>
        <v>139.70811111111112</v>
      </c>
    </row>
    <row r="32" spans="1:12" ht="38.25" customHeight="1" x14ac:dyDescent="0.2">
      <c r="A32" s="121" t="s">
        <v>240</v>
      </c>
      <c r="B32" s="121"/>
      <c r="C32" s="67" t="s">
        <v>241</v>
      </c>
      <c r="D32" s="66">
        <v>700000</v>
      </c>
      <c r="E32" s="66">
        <v>646566</v>
      </c>
      <c r="F32" s="27">
        <f t="shared" si="0"/>
        <v>92.366571428571433</v>
      </c>
      <c r="G32" s="23"/>
      <c r="H32" s="23"/>
      <c r="I32" s="27"/>
      <c r="J32" s="26">
        <f t="shared" si="1"/>
        <v>700000</v>
      </c>
      <c r="K32" s="26">
        <f t="shared" si="2"/>
        <v>646566</v>
      </c>
      <c r="L32" s="27">
        <f t="shared" si="3"/>
        <v>92.366571428571433</v>
      </c>
    </row>
    <row r="33" spans="1:12" ht="38.25" customHeight="1" x14ac:dyDescent="0.2">
      <c r="A33" s="121" t="s">
        <v>242</v>
      </c>
      <c r="B33" s="121"/>
      <c r="C33" s="67" t="s">
        <v>243</v>
      </c>
      <c r="D33" s="66">
        <v>1200000</v>
      </c>
      <c r="E33" s="66">
        <v>1117452.19</v>
      </c>
      <c r="F33" s="27">
        <f t="shared" si="0"/>
        <v>93.121015833333331</v>
      </c>
      <c r="G33" s="23"/>
      <c r="H33" s="23"/>
      <c r="I33" s="27"/>
      <c r="J33" s="26">
        <f t="shared" si="1"/>
        <v>1200000</v>
      </c>
      <c r="K33" s="26">
        <f t="shared" si="2"/>
        <v>1117452.19</v>
      </c>
      <c r="L33" s="27">
        <f t="shared" si="3"/>
        <v>93.121015833333331</v>
      </c>
    </row>
    <row r="34" spans="1:12" ht="38.25" customHeight="1" x14ac:dyDescent="0.2">
      <c r="A34" s="121" t="s">
        <v>244</v>
      </c>
      <c r="B34" s="121"/>
      <c r="C34" s="67" t="s">
        <v>245</v>
      </c>
      <c r="D34" s="66">
        <v>1800000</v>
      </c>
      <c r="E34" s="66">
        <v>1627538.64</v>
      </c>
      <c r="F34" s="27">
        <f t="shared" si="0"/>
        <v>90.418813333333333</v>
      </c>
      <c r="G34" s="23"/>
      <c r="H34" s="23"/>
      <c r="I34" s="27"/>
      <c r="J34" s="26">
        <f t="shared" si="1"/>
        <v>1800000</v>
      </c>
      <c r="K34" s="26">
        <f t="shared" si="2"/>
        <v>1627538.64</v>
      </c>
      <c r="L34" s="27">
        <f t="shared" si="3"/>
        <v>90.418813333333333</v>
      </c>
    </row>
    <row r="35" spans="1:12" ht="38.25" customHeight="1" x14ac:dyDescent="0.2">
      <c r="A35" s="121" t="s">
        <v>246</v>
      </c>
      <c r="B35" s="121"/>
      <c r="C35" s="67" t="s">
        <v>247</v>
      </c>
      <c r="D35" s="66">
        <v>200000</v>
      </c>
      <c r="E35" s="66">
        <v>157199.06</v>
      </c>
      <c r="F35" s="27">
        <f t="shared" si="0"/>
        <v>78.599530000000001</v>
      </c>
      <c r="G35" s="23"/>
      <c r="H35" s="23"/>
      <c r="I35" s="27"/>
      <c r="J35" s="26">
        <f t="shared" si="1"/>
        <v>200000</v>
      </c>
      <c r="K35" s="26">
        <f t="shared" si="2"/>
        <v>157199.06</v>
      </c>
      <c r="L35" s="27">
        <f t="shared" si="3"/>
        <v>78.599530000000001</v>
      </c>
    </row>
    <row r="36" spans="1:12" ht="38.25" customHeight="1" x14ac:dyDescent="0.2">
      <c r="A36" s="121" t="s">
        <v>248</v>
      </c>
      <c r="B36" s="121"/>
      <c r="C36" s="67" t="s">
        <v>249</v>
      </c>
      <c r="D36" s="66">
        <v>800000</v>
      </c>
      <c r="E36" s="66">
        <v>695344.44</v>
      </c>
      <c r="F36" s="27">
        <f t="shared" si="0"/>
        <v>86.918054999999995</v>
      </c>
      <c r="G36" s="23"/>
      <c r="H36" s="23"/>
      <c r="I36" s="27"/>
      <c r="J36" s="26">
        <f t="shared" si="1"/>
        <v>800000</v>
      </c>
      <c r="K36" s="26">
        <f t="shared" si="2"/>
        <v>695344.44</v>
      </c>
      <c r="L36" s="27">
        <f t="shared" si="3"/>
        <v>86.918054999999995</v>
      </c>
    </row>
    <row r="37" spans="1:12" ht="38.25" customHeight="1" x14ac:dyDescent="0.2">
      <c r="A37" s="119" t="s">
        <v>250</v>
      </c>
      <c r="B37" s="119"/>
      <c r="C37" s="67" t="s">
        <v>251</v>
      </c>
      <c r="D37" s="66">
        <v>5000</v>
      </c>
      <c r="E37" s="66">
        <v>0</v>
      </c>
      <c r="F37" s="27">
        <f t="shared" si="0"/>
        <v>0</v>
      </c>
      <c r="G37" s="23"/>
      <c r="H37" s="23"/>
      <c r="I37" s="27"/>
      <c r="J37" s="26">
        <f t="shared" si="1"/>
        <v>5000</v>
      </c>
      <c r="K37" s="26">
        <f t="shared" si="2"/>
        <v>0</v>
      </c>
      <c r="L37" s="27">
        <f t="shared" si="3"/>
        <v>0</v>
      </c>
    </row>
    <row r="38" spans="1:12" ht="38.25" customHeight="1" x14ac:dyDescent="0.2">
      <c r="A38" s="119" t="s">
        <v>252</v>
      </c>
      <c r="B38" s="119"/>
      <c r="C38" s="67" t="s">
        <v>253</v>
      </c>
      <c r="D38" s="66">
        <v>100000</v>
      </c>
      <c r="E38" s="66">
        <v>94000</v>
      </c>
      <c r="F38" s="27">
        <f t="shared" si="0"/>
        <v>94</v>
      </c>
      <c r="G38" s="23"/>
      <c r="H38" s="23"/>
      <c r="I38" s="27"/>
      <c r="J38" s="26">
        <f t="shared" si="1"/>
        <v>100000</v>
      </c>
      <c r="K38" s="26">
        <f t="shared" si="2"/>
        <v>94000</v>
      </c>
      <c r="L38" s="27">
        <f t="shared" si="3"/>
        <v>94</v>
      </c>
    </row>
    <row r="39" spans="1:12" ht="38.25" customHeight="1" x14ac:dyDescent="0.2">
      <c r="A39" s="119" t="s">
        <v>254</v>
      </c>
      <c r="B39" s="119"/>
      <c r="C39" s="67" t="s">
        <v>255</v>
      </c>
      <c r="D39" s="66">
        <v>5930873</v>
      </c>
      <c r="E39" s="66">
        <v>7003322.9400000004</v>
      </c>
      <c r="F39" s="27">
        <f t="shared" si="0"/>
        <v>118.0824971298492</v>
      </c>
      <c r="G39" s="23"/>
      <c r="H39" s="23"/>
      <c r="I39" s="27"/>
      <c r="J39" s="26">
        <f t="shared" si="1"/>
        <v>5930873</v>
      </c>
      <c r="K39" s="26">
        <f t="shared" si="2"/>
        <v>7003322.9400000004</v>
      </c>
      <c r="L39" s="27">
        <f t="shared" si="3"/>
        <v>118.0824971298492</v>
      </c>
    </row>
    <row r="40" spans="1:12" ht="38.25" customHeight="1" x14ac:dyDescent="0.2">
      <c r="A40" s="121" t="s">
        <v>256</v>
      </c>
      <c r="B40" s="121"/>
      <c r="C40" s="67" t="s">
        <v>257</v>
      </c>
      <c r="D40" s="66">
        <v>600000</v>
      </c>
      <c r="E40" s="66">
        <v>833234.84</v>
      </c>
      <c r="F40" s="27">
        <f t="shared" si="0"/>
        <v>138.87247333333332</v>
      </c>
      <c r="G40" s="23"/>
      <c r="H40" s="23"/>
      <c r="I40" s="27"/>
      <c r="J40" s="26">
        <f t="shared" si="1"/>
        <v>600000</v>
      </c>
      <c r="K40" s="26">
        <f t="shared" si="2"/>
        <v>833234.84</v>
      </c>
      <c r="L40" s="27">
        <f t="shared" si="3"/>
        <v>138.87247333333332</v>
      </c>
    </row>
    <row r="41" spans="1:12" ht="38.25" customHeight="1" x14ac:dyDescent="0.2">
      <c r="A41" s="121" t="s">
        <v>258</v>
      </c>
      <c r="B41" s="121"/>
      <c r="C41" s="67" t="s">
        <v>259</v>
      </c>
      <c r="D41" s="66">
        <v>4330873</v>
      </c>
      <c r="E41" s="66">
        <v>5397266.5</v>
      </c>
      <c r="F41" s="27">
        <f t="shared" si="0"/>
        <v>124.62306098562577</v>
      </c>
      <c r="G41" s="23"/>
      <c r="H41" s="23"/>
      <c r="I41" s="27"/>
      <c r="J41" s="26">
        <f t="shared" si="1"/>
        <v>4330873</v>
      </c>
      <c r="K41" s="26">
        <f t="shared" si="2"/>
        <v>5397266.5</v>
      </c>
      <c r="L41" s="27">
        <f t="shared" si="3"/>
        <v>124.62306098562577</v>
      </c>
    </row>
    <row r="42" spans="1:12" ht="61.9" customHeight="1" x14ac:dyDescent="0.2">
      <c r="A42" s="121" t="s">
        <v>260</v>
      </c>
      <c r="B42" s="121"/>
      <c r="C42" s="67" t="s">
        <v>261</v>
      </c>
      <c r="D42" s="66">
        <v>1000000</v>
      </c>
      <c r="E42" s="66">
        <v>772821.6</v>
      </c>
      <c r="F42" s="27">
        <f t="shared" si="0"/>
        <v>77.282160000000005</v>
      </c>
      <c r="G42" s="23"/>
      <c r="H42" s="23"/>
      <c r="I42" s="27"/>
      <c r="J42" s="26">
        <f t="shared" si="1"/>
        <v>1000000</v>
      </c>
      <c r="K42" s="26">
        <f t="shared" si="2"/>
        <v>772821.6</v>
      </c>
      <c r="L42" s="27">
        <f t="shared" si="3"/>
        <v>77.282160000000005</v>
      </c>
    </row>
    <row r="43" spans="1:12" ht="33" customHeight="1" x14ac:dyDescent="0.2">
      <c r="A43" s="68" t="s">
        <v>295</v>
      </c>
      <c r="B43" s="68"/>
      <c r="C43" s="67">
        <v>19000000</v>
      </c>
      <c r="D43" s="66"/>
      <c r="E43" s="66"/>
      <c r="F43" s="27"/>
      <c r="G43" s="23">
        <f>G44</f>
        <v>25000</v>
      </c>
      <c r="H43" s="23">
        <f>H44</f>
        <v>23421.609999999997</v>
      </c>
      <c r="I43" s="27">
        <f t="shared" ref="I43:I80" si="4">+H43/G43*100</f>
        <v>93.68643999999999</v>
      </c>
      <c r="J43" s="26">
        <f t="shared" si="1"/>
        <v>25000</v>
      </c>
      <c r="K43" s="26">
        <f t="shared" si="2"/>
        <v>23421.609999999997</v>
      </c>
      <c r="L43" s="27">
        <f t="shared" si="3"/>
        <v>93.68643999999999</v>
      </c>
    </row>
    <row r="44" spans="1:12" ht="34.9" customHeight="1" x14ac:dyDescent="0.2">
      <c r="A44" s="68" t="s">
        <v>296</v>
      </c>
      <c r="B44" s="68"/>
      <c r="C44" s="67">
        <v>19010000</v>
      </c>
      <c r="D44" s="66"/>
      <c r="E44" s="66"/>
      <c r="F44" s="27"/>
      <c r="G44" s="23">
        <v>25000</v>
      </c>
      <c r="H44" s="23">
        <f>H45+H46</f>
        <v>23421.609999999997</v>
      </c>
      <c r="I44" s="27">
        <f t="shared" si="4"/>
        <v>93.68643999999999</v>
      </c>
      <c r="J44" s="26">
        <f t="shared" si="1"/>
        <v>25000</v>
      </c>
      <c r="K44" s="26">
        <f t="shared" si="2"/>
        <v>23421.609999999997</v>
      </c>
      <c r="L44" s="27">
        <f t="shared" si="3"/>
        <v>93.68643999999999</v>
      </c>
    </row>
    <row r="45" spans="1:12" ht="61.9" customHeight="1" x14ac:dyDescent="0.2">
      <c r="A45" s="69" t="s">
        <v>297</v>
      </c>
      <c r="B45" s="68"/>
      <c r="C45" s="67">
        <v>19010100</v>
      </c>
      <c r="D45" s="66"/>
      <c r="E45" s="66"/>
      <c r="F45" s="27"/>
      <c r="G45" s="23">
        <v>8000</v>
      </c>
      <c r="H45" s="23">
        <v>6098.44</v>
      </c>
      <c r="I45" s="27">
        <f t="shared" si="4"/>
        <v>76.230499999999992</v>
      </c>
      <c r="J45" s="26">
        <f t="shared" si="1"/>
        <v>8000</v>
      </c>
      <c r="K45" s="26">
        <f t="shared" si="2"/>
        <v>6098.44</v>
      </c>
      <c r="L45" s="27">
        <f t="shared" si="3"/>
        <v>76.230499999999992</v>
      </c>
    </row>
    <row r="46" spans="1:12" ht="61.9" customHeight="1" x14ac:dyDescent="0.2">
      <c r="A46" s="69" t="s">
        <v>298</v>
      </c>
      <c r="B46" s="68"/>
      <c r="C46" s="67">
        <v>19010300</v>
      </c>
      <c r="D46" s="66"/>
      <c r="E46" s="66"/>
      <c r="F46" s="27"/>
      <c r="G46" s="23">
        <v>17000</v>
      </c>
      <c r="H46" s="23">
        <v>17323.169999999998</v>
      </c>
      <c r="I46" s="27">
        <f t="shared" si="4"/>
        <v>101.901</v>
      </c>
      <c r="J46" s="26">
        <f t="shared" si="1"/>
        <v>17000</v>
      </c>
      <c r="K46" s="26">
        <f t="shared" si="2"/>
        <v>17323.169999999998</v>
      </c>
      <c r="L46" s="27">
        <f t="shared" si="3"/>
        <v>101.901</v>
      </c>
    </row>
    <row r="47" spans="1:12" ht="38.25" customHeight="1" x14ac:dyDescent="0.2">
      <c r="A47" s="120" t="s">
        <v>109</v>
      </c>
      <c r="B47" s="120"/>
      <c r="C47" s="65" t="s">
        <v>262</v>
      </c>
      <c r="D47" s="66">
        <v>946000</v>
      </c>
      <c r="E47" s="66">
        <v>554435.92000000004</v>
      </c>
      <c r="F47" s="27">
        <f t="shared" si="0"/>
        <v>58.608448202959842</v>
      </c>
      <c r="G47" s="23">
        <v>530635</v>
      </c>
      <c r="H47" s="23">
        <v>257166.57</v>
      </c>
      <c r="I47" s="27">
        <f t="shared" si="4"/>
        <v>48.463929066118901</v>
      </c>
      <c r="J47" s="26">
        <f t="shared" si="1"/>
        <v>1476635</v>
      </c>
      <c r="K47" s="26">
        <f t="shared" si="2"/>
        <v>811602.49</v>
      </c>
      <c r="L47" s="27">
        <f t="shared" si="3"/>
        <v>54.962972569389187</v>
      </c>
    </row>
    <row r="48" spans="1:12" ht="38.25" customHeight="1" x14ac:dyDescent="0.2">
      <c r="A48" s="119" t="s">
        <v>263</v>
      </c>
      <c r="B48" s="119"/>
      <c r="C48" s="67" t="s">
        <v>264</v>
      </c>
      <c r="D48" s="66">
        <v>12000</v>
      </c>
      <c r="E48" s="66">
        <v>45467.86</v>
      </c>
      <c r="F48" s="27">
        <f t="shared" si="0"/>
        <v>378.8988333333333</v>
      </c>
      <c r="G48" s="23"/>
      <c r="H48" s="23"/>
      <c r="I48" s="27"/>
      <c r="J48" s="26">
        <f t="shared" si="1"/>
        <v>12000</v>
      </c>
      <c r="K48" s="26">
        <f t="shared" si="2"/>
        <v>45467.86</v>
      </c>
      <c r="L48" s="27">
        <f t="shared" si="3"/>
        <v>378.8988333333333</v>
      </c>
    </row>
    <row r="49" spans="1:12" ht="38.25" customHeight="1" x14ac:dyDescent="0.2">
      <c r="A49" s="119" t="s">
        <v>265</v>
      </c>
      <c r="B49" s="119"/>
      <c r="C49" s="67" t="s">
        <v>266</v>
      </c>
      <c r="D49" s="66">
        <v>12000</v>
      </c>
      <c r="E49" s="66">
        <v>45467.86</v>
      </c>
      <c r="F49" s="27">
        <f t="shared" si="0"/>
        <v>378.8988333333333</v>
      </c>
      <c r="G49" s="23"/>
      <c r="H49" s="23"/>
      <c r="I49" s="27"/>
      <c r="J49" s="26">
        <f t="shared" si="1"/>
        <v>12000</v>
      </c>
      <c r="K49" s="26">
        <f t="shared" si="2"/>
        <v>45467.86</v>
      </c>
      <c r="L49" s="27">
        <f t="shared" si="3"/>
        <v>378.8988333333333</v>
      </c>
    </row>
    <row r="50" spans="1:12" ht="38.25" customHeight="1" x14ac:dyDescent="0.2">
      <c r="A50" s="119" t="s">
        <v>267</v>
      </c>
      <c r="B50" s="119"/>
      <c r="C50" s="67" t="s">
        <v>268</v>
      </c>
      <c r="D50" s="66">
        <v>0</v>
      </c>
      <c r="E50" s="66">
        <v>848</v>
      </c>
      <c r="F50" s="27"/>
      <c r="G50" s="23"/>
      <c r="H50" s="23"/>
      <c r="I50" s="27"/>
      <c r="J50" s="26">
        <f t="shared" si="1"/>
        <v>0</v>
      </c>
      <c r="K50" s="26">
        <f t="shared" si="2"/>
        <v>848</v>
      </c>
      <c r="L50" s="27"/>
    </row>
    <row r="51" spans="1:12" ht="38.25" customHeight="1" x14ac:dyDescent="0.2">
      <c r="A51" s="119" t="s">
        <v>269</v>
      </c>
      <c r="B51" s="119"/>
      <c r="C51" s="67" t="s">
        <v>270</v>
      </c>
      <c r="D51" s="66">
        <v>12000</v>
      </c>
      <c r="E51" s="66">
        <v>44619.86</v>
      </c>
      <c r="F51" s="27">
        <f t="shared" si="0"/>
        <v>371.83216666666669</v>
      </c>
      <c r="G51" s="23"/>
      <c r="H51" s="23"/>
      <c r="I51" s="27"/>
      <c r="J51" s="26">
        <f t="shared" si="1"/>
        <v>12000</v>
      </c>
      <c r="K51" s="26">
        <f t="shared" si="2"/>
        <v>44619.86</v>
      </c>
      <c r="L51" s="27">
        <f t="shared" si="3"/>
        <v>371.83216666666669</v>
      </c>
    </row>
    <row r="52" spans="1:12" ht="38.25" customHeight="1" x14ac:dyDescent="0.2">
      <c r="A52" s="119" t="s">
        <v>271</v>
      </c>
      <c r="B52" s="119"/>
      <c r="C52" s="67" t="s">
        <v>272</v>
      </c>
      <c r="D52" s="66">
        <v>934000</v>
      </c>
      <c r="E52" s="66">
        <v>462262.96</v>
      </c>
      <c r="F52" s="27">
        <f t="shared" si="0"/>
        <v>49.492822269807284</v>
      </c>
      <c r="G52" s="23"/>
      <c r="H52" s="23"/>
      <c r="I52" s="27"/>
      <c r="J52" s="26">
        <f t="shared" si="1"/>
        <v>934000</v>
      </c>
      <c r="K52" s="26">
        <f t="shared" si="2"/>
        <v>462262.96</v>
      </c>
      <c r="L52" s="27">
        <f t="shared" si="3"/>
        <v>49.492822269807284</v>
      </c>
    </row>
    <row r="53" spans="1:12" ht="38.25" customHeight="1" x14ac:dyDescent="0.2">
      <c r="A53" s="119" t="s">
        <v>81</v>
      </c>
      <c r="B53" s="119"/>
      <c r="C53" s="67" t="s">
        <v>273</v>
      </c>
      <c r="D53" s="66">
        <v>900000</v>
      </c>
      <c r="E53" s="66">
        <v>434325.85</v>
      </c>
      <c r="F53" s="27">
        <f t="shared" si="0"/>
        <v>48.258427777777776</v>
      </c>
      <c r="G53" s="23"/>
      <c r="H53" s="23"/>
      <c r="I53" s="27"/>
      <c r="J53" s="26">
        <f t="shared" si="1"/>
        <v>900000</v>
      </c>
      <c r="K53" s="26">
        <f t="shared" si="2"/>
        <v>434325.85</v>
      </c>
      <c r="L53" s="27">
        <f t="shared" si="3"/>
        <v>48.258427777777776</v>
      </c>
    </row>
    <row r="54" spans="1:12" ht="38.25" customHeight="1" x14ac:dyDescent="0.2">
      <c r="A54" s="119" t="s">
        <v>274</v>
      </c>
      <c r="B54" s="119"/>
      <c r="C54" s="67" t="s">
        <v>275</v>
      </c>
      <c r="D54" s="66">
        <v>900000</v>
      </c>
      <c r="E54" s="66">
        <v>433485.85</v>
      </c>
      <c r="F54" s="27">
        <f t="shared" si="0"/>
        <v>48.165094444444442</v>
      </c>
      <c r="G54" s="23"/>
      <c r="H54" s="23"/>
      <c r="I54" s="27"/>
      <c r="J54" s="26">
        <f t="shared" si="1"/>
        <v>900000</v>
      </c>
      <c r="K54" s="26">
        <f t="shared" si="2"/>
        <v>433485.85</v>
      </c>
      <c r="L54" s="27">
        <f t="shared" si="3"/>
        <v>48.165094444444442</v>
      </c>
    </row>
    <row r="55" spans="1:12" ht="38.25" customHeight="1" x14ac:dyDescent="0.2">
      <c r="A55" s="119" t="s">
        <v>276</v>
      </c>
      <c r="B55" s="119"/>
      <c r="C55" s="67" t="s">
        <v>277</v>
      </c>
      <c r="D55" s="66">
        <v>0</v>
      </c>
      <c r="E55" s="66">
        <v>840</v>
      </c>
      <c r="F55" s="27"/>
      <c r="G55" s="23"/>
      <c r="H55" s="23"/>
      <c r="I55" s="27"/>
      <c r="J55" s="26">
        <f t="shared" si="1"/>
        <v>0</v>
      </c>
      <c r="K55" s="26">
        <f t="shared" si="2"/>
        <v>840</v>
      </c>
      <c r="L55" s="27"/>
    </row>
    <row r="56" spans="1:12" ht="38.25" customHeight="1" x14ac:dyDescent="0.2">
      <c r="A56" s="119" t="s">
        <v>278</v>
      </c>
      <c r="B56" s="119"/>
      <c r="C56" s="67" t="s">
        <v>279</v>
      </c>
      <c r="D56" s="66">
        <v>34000</v>
      </c>
      <c r="E56" s="66">
        <v>27937.11</v>
      </c>
      <c r="F56" s="27">
        <f t="shared" si="0"/>
        <v>82.167970588235292</v>
      </c>
      <c r="G56" s="23"/>
      <c r="H56" s="23"/>
      <c r="I56" s="27"/>
      <c r="J56" s="26">
        <f t="shared" si="1"/>
        <v>34000</v>
      </c>
      <c r="K56" s="26">
        <f t="shared" si="2"/>
        <v>27937.11</v>
      </c>
      <c r="L56" s="27">
        <f t="shared" si="3"/>
        <v>82.167970588235292</v>
      </c>
    </row>
    <row r="57" spans="1:12" ht="38.25" customHeight="1" x14ac:dyDescent="0.2">
      <c r="A57" s="119" t="s">
        <v>280</v>
      </c>
      <c r="B57" s="119"/>
      <c r="C57" s="67" t="s">
        <v>281</v>
      </c>
      <c r="D57" s="66">
        <v>22000</v>
      </c>
      <c r="E57" s="66">
        <v>12264.72</v>
      </c>
      <c r="F57" s="27">
        <f t="shared" si="0"/>
        <v>55.748727272727272</v>
      </c>
      <c r="G57" s="23"/>
      <c r="H57" s="23"/>
      <c r="I57" s="27"/>
      <c r="J57" s="26">
        <f t="shared" si="1"/>
        <v>22000</v>
      </c>
      <c r="K57" s="26">
        <f t="shared" si="2"/>
        <v>12264.72</v>
      </c>
      <c r="L57" s="27">
        <f t="shared" si="3"/>
        <v>55.748727272727272</v>
      </c>
    </row>
    <row r="58" spans="1:12" ht="38.25" customHeight="1" x14ac:dyDescent="0.2">
      <c r="A58" s="119" t="s">
        <v>282</v>
      </c>
      <c r="B58" s="119"/>
      <c r="C58" s="67" t="s">
        <v>283</v>
      </c>
      <c r="D58" s="66">
        <v>12000</v>
      </c>
      <c r="E58" s="66">
        <v>15672.39</v>
      </c>
      <c r="F58" s="27">
        <f t="shared" si="0"/>
        <v>130.60325</v>
      </c>
      <c r="G58" s="23"/>
      <c r="H58" s="23"/>
      <c r="I58" s="27"/>
      <c r="J58" s="26">
        <f t="shared" si="1"/>
        <v>12000</v>
      </c>
      <c r="K58" s="26">
        <f t="shared" si="2"/>
        <v>15672.39</v>
      </c>
      <c r="L58" s="27">
        <f t="shared" si="3"/>
        <v>130.60325</v>
      </c>
    </row>
    <row r="59" spans="1:12" ht="38.25" customHeight="1" x14ac:dyDescent="0.2">
      <c r="A59" s="119" t="s">
        <v>97</v>
      </c>
      <c r="B59" s="119"/>
      <c r="C59" s="67" t="s">
        <v>284</v>
      </c>
      <c r="D59" s="66">
        <v>0</v>
      </c>
      <c r="E59" s="66">
        <f>E60</f>
        <v>46705.1</v>
      </c>
      <c r="F59" s="66"/>
      <c r="G59" s="66">
        <f t="shared" ref="G59:H59" si="5">G60</f>
        <v>0</v>
      </c>
      <c r="H59" s="66">
        <f t="shared" si="5"/>
        <v>9533</v>
      </c>
      <c r="I59" s="27"/>
      <c r="J59" s="26">
        <f t="shared" si="1"/>
        <v>0</v>
      </c>
      <c r="K59" s="26">
        <f t="shared" si="2"/>
        <v>56238.1</v>
      </c>
      <c r="L59" s="27"/>
    </row>
    <row r="60" spans="1:12" ht="38.25" customHeight="1" x14ac:dyDescent="0.2">
      <c r="A60" s="119" t="s">
        <v>265</v>
      </c>
      <c r="B60" s="119"/>
      <c r="C60" s="67" t="s">
        <v>285</v>
      </c>
      <c r="D60" s="66">
        <v>0</v>
      </c>
      <c r="E60" s="66">
        <f>E61+E62+E63</f>
        <v>46705.1</v>
      </c>
      <c r="F60" s="66"/>
      <c r="G60" s="66">
        <f t="shared" ref="G60:H60" si="6">G61+G62+G63</f>
        <v>0</v>
      </c>
      <c r="H60" s="66">
        <f t="shared" si="6"/>
        <v>9533</v>
      </c>
      <c r="I60" s="27"/>
      <c r="J60" s="26">
        <f t="shared" si="1"/>
        <v>0</v>
      </c>
      <c r="K60" s="26">
        <f t="shared" si="2"/>
        <v>56238.1</v>
      </c>
      <c r="L60" s="27"/>
    </row>
    <row r="61" spans="1:12" ht="38.25" customHeight="1" x14ac:dyDescent="0.2">
      <c r="A61" s="119" t="s">
        <v>265</v>
      </c>
      <c r="B61" s="119"/>
      <c r="C61" s="67" t="s">
        <v>286</v>
      </c>
      <c r="D61" s="66">
        <v>0</v>
      </c>
      <c r="E61" s="66">
        <v>43705.1</v>
      </c>
      <c r="F61" s="27"/>
      <c r="G61" s="23"/>
      <c r="H61" s="23"/>
      <c r="I61" s="27"/>
      <c r="J61" s="26">
        <f t="shared" si="1"/>
        <v>0</v>
      </c>
      <c r="K61" s="26">
        <f t="shared" si="2"/>
        <v>43705.1</v>
      </c>
      <c r="L61" s="27"/>
    </row>
    <row r="62" spans="1:12" ht="38.25" customHeight="1" x14ac:dyDescent="0.2">
      <c r="A62" s="68" t="s">
        <v>299</v>
      </c>
      <c r="B62" s="68"/>
      <c r="C62" s="67">
        <v>24062100</v>
      </c>
      <c r="D62" s="66"/>
      <c r="E62" s="66"/>
      <c r="F62" s="27"/>
      <c r="G62" s="23"/>
      <c r="H62" s="57">
        <v>9533</v>
      </c>
      <c r="I62" s="27"/>
      <c r="J62" s="26">
        <f t="shared" si="1"/>
        <v>0</v>
      </c>
      <c r="K62" s="26">
        <f t="shared" si="2"/>
        <v>9533</v>
      </c>
      <c r="L62" s="27"/>
    </row>
    <row r="63" spans="1:12" ht="120.6" customHeight="1" x14ac:dyDescent="0.2">
      <c r="A63" s="119" t="s">
        <v>287</v>
      </c>
      <c r="B63" s="119"/>
      <c r="C63" s="67" t="s">
        <v>288</v>
      </c>
      <c r="D63" s="66">
        <v>0</v>
      </c>
      <c r="E63" s="66">
        <v>3000</v>
      </c>
      <c r="F63" s="27"/>
      <c r="G63" s="23"/>
      <c r="H63" s="23"/>
      <c r="I63" s="27"/>
      <c r="J63" s="26">
        <f t="shared" si="1"/>
        <v>0</v>
      </c>
      <c r="K63" s="26">
        <f t="shared" si="2"/>
        <v>3000</v>
      </c>
      <c r="L63" s="27"/>
    </row>
    <row r="64" spans="1:12" ht="41.45" customHeight="1" x14ac:dyDescent="0.2">
      <c r="A64" s="68" t="s">
        <v>300</v>
      </c>
      <c r="B64" s="68"/>
      <c r="C64" s="67">
        <v>25000000</v>
      </c>
      <c r="D64" s="66"/>
      <c r="E64" s="66"/>
      <c r="F64" s="27"/>
      <c r="G64" s="23">
        <v>530635</v>
      </c>
      <c r="H64" s="23">
        <v>247633.57</v>
      </c>
      <c r="I64" s="27">
        <f t="shared" si="4"/>
        <v>46.667402263326018</v>
      </c>
      <c r="J64" s="26">
        <f t="shared" si="1"/>
        <v>530635</v>
      </c>
      <c r="K64" s="26">
        <f t="shared" si="2"/>
        <v>247633.57</v>
      </c>
      <c r="L64" s="27">
        <f t="shared" si="3"/>
        <v>46.667402263326018</v>
      </c>
    </row>
    <row r="65" spans="1:12" ht="41.45" customHeight="1" x14ac:dyDescent="0.2">
      <c r="A65" s="70" t="s">
        <v>301</v>
      </c>
      <c r="B65" s="68"/>
      <c r="C65" s="67">
        <v>25010000</v>
      </c>
      <c r="D65" s="66"/>
      <c r="E65" s="66"/>
      <c r="F65" s="27"/>
      <c r="G65" s="23">
        <v>530635</v>
      </c>
      <c r="H65" s="23">
        <v>216633.57</v>
      </c>
      <c r="I65" s="27">
        <f t="shared" si="4"/>
        <v>40.8253451053926</v>
      </c>
      <c r="J65" s="26">
        <f t="shared" si="1"/>
        <v>530635</v>
      </c>
      <c r="K65" s="26">
        <f t="shared" si="2"/>
        <v>216633.57</v>
      </c>
      <c r="L65" s="27">
        <f t="shared" si="3"/>
        <v>40.8253451053926</v>
      </c>
    </row>
    <row r="66" spans="1:12" ht="41.45" customHeight="1" x14ac:dyDescent="0.2">
      <c r="A66" s="68" t="s">
        <v>130</v>
      </c>
      <c r="B66" s="68"/>
      <c r="C66" s="67">
        <v>25020000</v>
      </c>
      <c r="D66" s="66"/>
      <c r="E66" s="66"/>
      <c r="F66" s="27"/>
      <c r="G66" s="23"/>
      <c r="H66" s="23">
        <v>31000</v>
      </c>
      <c r="I66" s="27"/>
      <c r="J66" s="26">
        <f t="shared" si="1"/>
        <v>0</v>
      </c>
      <c r="K66" s="26">
        <f t="shared" si="2"/>
        <v>31000</v>
      </c>
      <c r="L66" s="27"/>
    </row>
    <row r="67" spans="1:12" ht="41.45" customHeight="1" x14ac:dyDescent="0.2">
      <c r="A67" s="65" t="s">
        <v>110</v>
      </c>
      <c r="B67" s="68"/>
      <c r="C67" s="67">
        <v>30000000</v>
      </c>
      <c r="D67" s="66"/>
      <c r="E67" s="66"/>
      <c r="F67" s="27"/>
      <c r="G67" s="23"/>
      <c r="H67" s="23">
        <v>537296</v>
      </c>
      <c r="I67" s="27"/>
      <c r="J67" s="26"/>
      <c r="K67" s="26">
        <f t="shared" si="2"/>
        <v>537296</v>
      </c>
      <c r="L67" s="27"/>
    </row>
    <row r="68" spans="1:12" ht="41.45" customHeight="1" x14ac:dyDescent="0.2">
      <c r="A68" s="68" t="s">
        <v>302</v>
      </c>
      <c r="B68" s="68"/>
      <c r="C68" s="67">
        <v>33000000</v>
      </c>
      <c r="D68" s="66"/>
      <c r="E68" s="66"/>
      <c r="F68" s="27"/>
      <c r="G68" s="23"/>
      <c r="H68" s="23">
        <v>537296</v>
      </c>
      <c r="I68" s="27"/>
      <c r="J68" s="26"/>
      <c r="K68" s="26">
        <f t="shared" si="2"/>
        <v>537296</v>
      </c>
      <c r="L68" s="27"/>
    </row>
    <row r="69" spans="1:12" ht="41.45" customHeight="1" x14ac:dyDescent="0.2">
      <c r="A69" s="68" t="s">
        <v>303</v>
      </c>
      <c r="B69" s="68"/>
      <c r="C69" s="67">
        <v>33010000</v>
      </c>
      <c r="D69" s="66"/>
      <c r="E69" s="66"/>
      <c r="F69" s="27"/>
      <c r="G69" s="23"/>
      <c r="H69" s="23">
        <v>537296</v>
      </c>
      <c r="I69" s="27"/>
      <c r="J69" s="26"/>
      <c r="K69" s="26">
        <f t="shared" si="2"/>
        <v>537296</v>
      </c>
      <c r="L69" s="27"/>
    </row>
    <row r="70" spans="1:12" ht="66.599999999999994" customHeight="1" x14ac:dyDescent="0.2">
      <c r="A70" s="68" t="s">
        <v>304</v>
      </c>
      <c r="B70" s="68"/>
      <c r="C70" s="67">
        <v>33010100</v>
      </c>
      <c r="D70" s="66"/>
      <c r="E70" s="66"/>
      <c r="F70" s="27"/>
      <c r="G70" s="23"/>
      <c r="H70" s="23">
        <v>537296</v>
      </c>
      <c r="I70" s="27"/>
      <c r="J70" s="26"/>
      <c r="K70" s="26">
        <f t="shared" si="2"/>
        <v>537296</v>
      </c>
      <c r="L70" s="27"/>
    </row>
    <row r="71" spans="1:12" ht="41.45" customHeight="1" x14ac:dyDescent="0.2">
      <c r="A71" s="65" t="s">
        <v>117</v>
      </c>
      <c r="B71" s="68"/>
      <c r="C71" s="67">
        <v>50000000</v>
      </c>
      <c r="D71" s="66"/>
      <c r="E71" s="66"/>
      <c r="F71" s="27"/>
      <c r="G71" s="23"/>
      <c r="H71" s="23">
        <v>79798.990000000005</v>
      </c>
      <c r="I71" s="27"/>
      <c r="J71" s="26"/>
      <c r="K71" s="26">
        <f t="shared" si="2"/>
        <v>79798.990000000005</v>
      </c>
      <c r="L71" s="27"/>
    </row>
    <row r="72" spans="1:12" ht="39.6" customHeight="1" x14ac:dyDescent="0.2">
      <c r="A72" s="68" t="s">
        <v>305</v>
      </c>
      <c r="B72" s="68"/>
      <c r="C72" s="67">
        <v>50110000</v>
      </c>
      <c r="D72" s="66"/>
      <c r="E72" s="66"/>
      <c r="F72" s="27"/>
      <c r="G72" s="23"/>
      <c r="H72" s="23">
        <v>79798.990000000005</v>
      </c>
      <c r="I72" s="27"/>
      <c r="J72" s="26"/>
      <c r="K72" s="26">
        <f t="shared" si="2"/>
        <v>79798.990000000005</v>
      </c>
      <c r="L72" s="27"/>
    </row>
    <row r="73" spans="1:12" s="62" customFormat="1" ht="38.25" customHeight="1" x14ac:dyDescent="0.2">
      <c r="A73" s="120" t="s">
        <v>357</v>
      </c>
      <c r="B73" s="120"/>
      <c r="C73" s="65"/>
      <c r="D73" s="71">
        <v>15201873</v>
      </c>
      <c r="E73" s="71">
        <v>14766864.189999999</v>
      </c>
      <c r="F73" s="27">
        <f t="shared" si="0"/>
        <v>97.13845254463051</v>
      </c>
      <c r="G73" s="26">
        <v>555635</v>
      </c>
      <c r="H73" s="26">
        <v>897683.17</v>
      </c>
      <c r="I73" s="27">
        <f t="shared" si="4"/>
        <v>161.55986753894194</v>
      </c>
      <c r="J73" s="63">
        <f t="shared" si="1"/>
        <v>15757508</v>
      </c>
      <c r="K73" s="26">
        <f t="shared" si="2"/>
        <v>15664547.359999999</v>
      </c>
      <c r="L73" s="27">
        <f t="shared" si="3"/>
        <v>99.410054940159327</v>
      </c>
    </row>
    <row r="74" spans="1:12" s="62" customFormat="1" ht="38.25" customHeight="1" x14ac:dyDescent="0.2">
      <c r="A74" s="7" t="s">
        <v>358</v>
      </c>
      <c r="B74" s="61">
        <v>40000000</v>
      </c>
      <c r="C74" s="65">
        <v>40000000</v>
      </c>
      <c r="D74" s="71">
        <f>D75</f>
        <v>9898327</v>
      </c>
      <c r="E74" s="71">
        <f t="shared" ref="E74:K75" si="7">E75</f>
        <v>9824754.8800000008</v>
      </c>
      <c r="F74" s="27">
        <f t="shared" si="0"/>
        <v>99.256721666196739</v>
      </c>
      <c r="G74" s="71">
        <f t="shared" si="7"/>
        <v>0</v>
      </c>
      <c r="H74" s="71">
        <f t="shared" si="7"/>
        <v>0</v>
      </c>
      <c r="I74" s="71">
        <f t="shared" si="7"/>
        <v>0</v>
      </c>
      <c r="J74" s="71">
        <f t="shared" si="7"/>
        <v>9898327</v>
      </c>
      <c r="K74" s="71">
        <f t="shared" si="7"/>
        <v>9824754.8800000008</v>
      </c>
      <c r="L74" s="27">
        <f t="shared" si="3"/>
        <v>99.256721666196739</v>
      </c>
    </row>
    <row r="75" spans="1:12" s="62" customFormat="1" ht="38.25" customHeight="1" x14ac:dyDescent="0.2">
      <c r="A75" s="7" t="s">
        <v>359</v>
      </c>
      <c r="B75" s="61">
        <v>41000000</v>
      </c>
      <c r="C75" s="65">
        <v>41000000</v>
      </c>
      <c r="D75" s="71">
        <f>D76</f>
        <v>9898327</v>
      </c>
      <c r="E75" s="71">
        <f>E76</f>
        <v>9824754.8800000008</v>
      </c>
      <c r="F75" s="27">
        <f t="shared" si="0"/>
        <v>99.256721666196739</v>
      </c>
      <c r="G75" s="71">
        <f t="shared" si="7"/>
        <v>0</v>
      </c>
      <c r="H75" s="71">
        <f t="shared" si="7"/>
        <v>0</v>
      </c>
      <c r="I75" s="71">
        <f t="shared" si="7"/>
        <v>0</v>
      </c>
      <c r="J75" s="71">
        <f t="shared" si="7"/>
        <v>9898327</v>
      </c>
      <c r="K75" s="71">
        <f t="shared" si="7"/>
        <v>9824754.8800000008</v>
      </c>
      <c r="L75" s="27">
        <f t="shared" si="3"/>
        <v>99.256721666196739</v>
      </c>
    </row>
    <row r="76" spans="1:12" ht="38.25" customHeight="1" x14ac:dyDescent="0.2">
      <c r="A76" s="120" t="s">
        <v>13</v>
      </c>
      <c r="B76" s="120"/>
      <c r="C76" s="65" t="s">
        <v>289</v>
      </c>
      <c r="D76" s="66">
        <v>9898327</v>
      </c>
      <c r="E76" s="66">
        <v>9824754.8800000008</v>
      </c>
      <c r="F76" s="27">
        <f t="shared" si="0"/>
        <v>99.256721666196739</v>
      </c>
      <c r="G76" s="23"/>
      <c r="H76" s="23"/>
      <c r="I76" s="27"/>
      <c r="J76" s="63">
        <f t="shared" si="1"/>
        <v>9898327</v>
      </c>
      <c r="K76" s="26">
        <f t="shared" si="2"/>
        <v>9824754.8800000008</v>
      </c>
      <c r="L76" s="27">
        <f t="shared" si="3"/>
        <v>99.256721666196739</v>
      </c>
    </row>
    <row r="77" spans="1:12" ht="38.25" customHeight="1" x14ac:dyDescent="0.2">
      <c r="A77" s="119" t="s">
        <v>14</v>
      </c>
      <c r="B77" s="119"/>
      <c r="C77" s="67" t="s">
        <v>290</v>
      </c>
      <c r="D77" s="66">
        <v>112243</v>
      </c>
      <c r="E77" s="66">
        <v>38684</v>
      </c>
      <c r="F77" s="27">
        <f t="shared" si="0"/>
        <v>34.464510036260613</v>
      </c>
      <c r="G77" s="23"/>
      <c r="H77" s="23"/>
      <c r="I77" s="27"/>
      <c r="J77" s="63">
        <f t="shared" si="1"/>
        <v>112243</v>
      </c>
      <c r="K77" s="26">
        <f t="shared" si="2"/>
        <v>38684</v>
      </c>
      <c r="L77" s="27">
        <f t="shared" si="3"/>
        <v>34.464510036260613</v>
      </c>
    </row>
    <row r="78" spans="1:12" ht="38.25" customHeight="1" x14ac:dyDescent="0.2">
      <c r="A78" s="119" t="s">
        <v>291</v>
      </c>
      <c r="B78" s="119"/>
      <c r="C78" s="67" t="s">
        <v>292</v>
      </c>
      <c r="D78" s="66">
        <v>1412987</v>
      </c>
      <c r="E78" s="66">
        <v>1412973.88</v>
      </c>
      <c r="F78" s="27">
        <f t="shared" si="0"/>
        <v>99.999071470579693</v>
      </c>
      <c r="G78" s="23"/>
      <c r="H78" s="23"/>
      <c r="I78" s="27"/>
      <c r="J78" s="63">
        <f t="shared" si="1"/>
        <v>1412987</v>
      </c>
      <c r="K78" s="26">
        <f t="shared" si="2"/>
        <v>1412973.88</v>
      </c>
      <c r="L78" s="27">
        <f t="shared" si="3"/>
        <v>99.999071470579693</v>
      </c>
    </row>
    <row r="79" spans="1:12" ht="38.25" customHeight="1" x14ac:dyDescent="0.2">
      <c r="A79" s="119" t="s">
        <v>15</v>
      </c>
      <c r="B79" s="119"/>
      <c r="C79" s="67" t="s">
        <v>293</v>
      </c>
      <c r="D79" s="66">
        <v>8373097</v>
      </c>
      <c r="E79" s="66">
        <v>8373097</v>
      </c>
      <c r="F79" s="27">
        <f t="shared" si="0"/>
        <v>100</v>
      </c>
      <c r="G79" s="23"/>
      <c r="H79" s="23"/>
      <c r="I79" s="27"/>
      <c r="J79" s="63">
        <f t="shared" si="1"/>
        <v>8373097</v>
      </c>
      <c r="K79" s="26">
        <f t="shared" si="2"/>
        <v>8373097</v>
      </c>
      <c r="L79" s="27">
        <f t="shared" si="3"/>
        <v>100</v>
      </c>
    </row>
    <row r="80" spans="1:12" s="62" customFormat="1" ht="38.25" customHeight="1" x14ac:dyDescent="0.2">
      <c r="A80" s="120" t="s">
        <v>306</v>
      </c>
      <c r="B80" s="120"/>
      <c r="C80" s="65" t="s">
        <v>294</v>
      </c>
      <c r="D80" s="71">
        <f>D73+D74</f>
        <v>25100200</v>
      </c>
      <c r="E80" s="71">
        <f>E73+E74</f>
        <v>24591619.07</v>
      </c>
      <c r="F80" s="27">
        <f t="shared" si="0"/>
        <v>97.973797300419918</v>
      </c>
      <c r="G80" s="26">
        <v>555635</v>
      </c>
      <c r="H80" s="26">
        <v>897683.17</v>
      </c>
      <c r="I80" s="27">
        <f t="shared" si="4"/>
        <v>161.55986753894194</v>
      </c>
      <c r="J80" s="63">
        <f>J73+J74</f>
        <v>25655835</v>
      </c>
      <c r="K80" s="63">
        <f>K73+K74</f>
        <v>25489302.240000002</v>
      </c>
      <c r="L80" s="27">
        <f t="shared" si="3"/>
        <v>99.350897135096176</v>
      </c>
    </row>
    <row r="81" spans="1:12" ht="0.75" hidden="1" customHeight="1" x14ac:dyDescent="0.2">
      <c r="A81" s="45" t="s">
        <v>79</v>
      </c>
      <c r="B81" s="45"/>
      <c r="C81" s="19">
        <v>25020200</v>
      </c>
      <c r="D81" s="23"/>
      <c r="E81" s="23"/>
      <c r="F81" s="24"/>
      <c r="G81" s="22"/>
      <c r="H81" s="22"/>
      <c r="I81" s="24"/>
      <c r="J81" s="23">
        <f>SUM(D81+G81)</f>
        <v>0</v>
      </c>
      <c r="K81" s="23">
        <f>SUM(E81+H81)</f>
        <v>0</v>
      </c>
      <c r="L81" s="24"/>
    </row>
    <row r="82" spans="1:12" ht="27.75" hidden="1" customHeight="1" x14ac:dyDescent="0.3">
      <c r="A82" s="44" t="s">
        <v>110</v>
      </c>
      <c r="B82" s="44"/>
      <c r="C82" s="29">
        <v>30000000</v>
      </c>
      <c r="D82" s="26">
        <f>+D86+D89</f>
        <v>0</v>
      </c>
      <c r="E82" s="26">
        <f>E83+E84+E85+E86+E88</f>
        <v>0</v>
      </c>
      <c r="F82" s="27"/>
      <c r="G82" s="26">
        <f>+G86</f>
        <v>0</v>
      </c>
      <c r="H82" s="31">
        <f>+H86</f>
        <v>0</v>
      </c>
      <c r="I82" s="27"/>
      <c r="J82" s="26">
        <f>SUM(D82+G82)</f>
        <v>0</v>
      </c>
      <c r="K82" s="26">
        <f>SUM(E82+H82)</f>
        <v>0</v>
      </c>
      <c r="L82" s="24" t="e">
        <f t="shared" ref="L82:L89" si="8">+K82/J82*100</f>
        <v>#DIV/0!</v>
      </c>
    </row>
    <row r="83" spans="1:12" s="17" customFormat="1" ht="27" hidden="1" customHeight="1" x14ac:dyDescent="0.3">
      <c r="A83" s="46" t="s">
        <v>75</v>
      </c>
      <c r="B83" s="46"/>
      <c r="C83" s="32">
        <v>31000000</v>
      </c>
      <c r="D83" s="22"/>
      <c r="E83" s="22"/>
      <c r="F83" s="30"/>
      <c r="G83" s="22"/>
      <c r="H83" s="25"/>
      <c r="I83" s="30"/>
      <c r="J83" s="22"/>
      <c r="K83" s="22"/>
      <c r="L83" s="24" t="e">
        <f t="shared" si="8"/>
        <v>#DIV/0!</v>
      </c>
    </row>
    <row r="84" spans="1:12" s="17" customFormat="1" ht="27" hidden="1" customHeight="1" x14ac:dyDescent="0.3">
      <c r="A84" s="72" t="s">
        <v>77</v>
      </c>
      <c r="B84" s="72"/>
      <c r="C84" s="19">
        <v>31010200</v>
      </c>
      <c r="D84" s="23"/>
      <c r="E84" s="23"/>
      <c r="F84" s="24"/>
      <c r="G84" s="22"/>
      <c r="H84" s="25"/>
      <c r="I84" s="30"/>
      <c r="J84" s="22"/>
      <c r="K84" s="22"/>
      <c r="L84" s="24" t="e">
        <f t="shared" si="8"/>
        <v>#DIV/0!</v>
      </c>
    </row>
    <row r="85" spans="1:12" s="17" customFormat="1" ht="26.25" hidden="1" customHeight="1" x14ac:dyDescent="0.3">
      <c r="A85" s="46" t="s">
        <v>76</v>
      </c>
      <c r="B85" s="46"/>
      <c r="C85" s="32">
        <v>31020000</v>
      </c>
      <c r="D85" s="22"/>
      <c r="E85" s="22"/>
      <c r="F85" s="30"/>
      <c r="G85" s="22"/>
      <c r="H85" s="25"/>
      <c r="I85" s="30"/>
      <c r="J85" s="22"/>
      <c r="K85" s="22"/>
      <c r="L85" s="24" t="e">
        <f t="shared" si="8"/>
        <v>#DIV/0!</v>
      </c>
    </row>
    <row r="86" spans="1:12" ht="26.25" hidden="1" customHeight="1" x14ac:dyDescent="0.3">
      <c r="A86" s="72" t="s">
        <v>73</v>
      </c>
      <c r="B86" s="72"/>
      <c r="C86" s="19">
        <v>33000000</v>
      </c>
      <c r="D86" s="23"/>
      <c r="E86" s="23"/>
      <c r="F86" s="24"/>
      <c r="G86" s="23">
        <f>G87</f>
        <v>0</v>
      </c>
      <c r="H86" s="28">
        <f>H87</f>
        <v>0</v>
      </c>
      <c r="I86" s="24" t="e">
        <f t="shared" ref="I86:I94" si="9">+H86/G86*100</f>
        <v>#DIV/0!</v>
      </c>
      <c r="J86" s="23">
        <f>SUM(D86+G86)</f>
        <v>0</v>
      </c>
      <c r="K86" s="23">
        <f>SUM(E86+H86)</f>
        <v>0</v>
      </c>
      <c r="L86" s="24" t="e">
        <f t="shared" si="8"/>
        <v>#DIV/0!</v>
      </c>
    </row>
    <row r="87" spans="1:12" ht="26.25" hidden="1" customHeight="1" x14ac:dyDescent="0.3">
      <c r="A87" s="72" t="s">
        <v>96</v>
      </c>
      <c r="B87" s="72"/>
      <c r="C87" s="19">
        <v>33010000</v>
      </c>
      <c r="D87" s="23"/>
      <c r="E87" s="23"/>
      <c r="F87" s="24"/>
      <c r="G87" s="23">
        <f>G89</f>
        <v>0</v>
      </c>
      <c r="H87" s="28">
        <f>H89</f>
        <v>0</v>
      </c>
      <c r="I87" s="24" t="e">
        <f t="shared" si="9"/>
        <v>#DIV/0!</v>
      </c>
      <c r="J87" s="23">
        <f>SUM(D87+G87)</f>
        <v>0</v>
      </c>
      <c r="K87" s="23">
        <f>SUM(E87+H87)</f>
        <v>0</v>
      </c>
      <c r="L87" s="24" t="e">
        <f t="shared" si="8"/>
        <v>#DIV/0!</v>
      </c>
    </row>
    <row r="88" spans="1:12" ht="26.25" hidden="1" customHeight="1" x14ac:dyDescent="0.3">
      <c r="A88" s="72" t="s">
        <v>77</v>
      </c>
      <c r="B88" s="72"/>
      <c r="C88" s="19">
        <v>31010200</v>
      </c>
      <c r="D88" s="23"/>
      <c r="E88" s="23"/>
      <c r="F88" s="24"/>
      <c r="G88" s="23"/>
      <c r="H88" s="23"/>
      <c r="I88" s="24"/>
      <c r="J88" s="23"/>
      <c r="K88" s="23">
        <f>SUM(E88+H88)</f>
        <v>0</v>
      </c>
      <c r="L88" s="24" t="e">
        <f t="shared" si="8"/>
        <v>#DIV/0!</v>
      </c>
    </row>
    <row r="89" spans="1:12" ht="67.5" hidden="1" customHeight="1" x14ac:dyDescent="0.3">
      <c r="A89" s="72" t="s">
        <v>74</v>
      </c>
      <c r="B89" s="72"/>
      <c r="C89" s="19">
        <v>33010100</v>
      </c>
      <c r="D89" s="23"/>
      <c r="E89" s="23"/>
      <c r="F89" s="24"/>
      <c r="G89" s="23"/>
      <c r="H89" s="28"/>
      <c r="I89" s="24" t="e">
        <f t="shared" si="9"/>
        <v>#DIV/0!</v>
      </c>
      <c r="J89" s="23">
        <f>SUM(D89+G89)</f>
        <v>0</v>
      </c>
      <c r="K89" s="23">
        <f>SUM(E89+H89)</f>
        <v>0</v>
      </c>
      <c r="L89" s="24" t="e">
        <f t="shared" si="8"/>
        <v>#DIV/0!</v>
      </c>
    </row>
    <row r="90" spans="1:12" ht="24.75" hidden="1" customHeight="1" x14ac:dyDescent="0.3">
      <c r="A90" s="44" t="s">
        <v>117</v>
      </c>
      <c r="B90" s="44"/>
      <c r="C90" s="29">
        <v>50000000</v>
      </c>
      <c r="D90" s="26">
        <f>+D91</f>
        <v>0</v>
      </c>
      <c r="E90" s="26">
        <f>+E91</f>
        <v>0</v>
      </c>
      <c r="F90" s="27"/>
      <c r="G90" s="26">
        <f>+G91+G94</f>
        <v>0</v>
      </c>
      <c r="H90" s="26">
        <f>+H91+H94</f>
        <v>0</v>
      </c>
      <c r="I90" s="27" t="e">
        <f t="shared" si="9"/>
        <v>#DIV/0!</v>
      </c>
      <c r="J90" s="26">
        <f>+J91+J94</f>
        <v>0</v>
      </c>
      <c r="K90" s="26">
        <f>+K91+K94</f>
        <v>0</v>
      </c>
      <c r="L90" s="27" t="e">
        <f t="shared" ref="L90:L94" si="10">+K90/J90*100</f>
        <v>#DIV/0!</v>
      </c>
    </row>
    <row r="91" spans="1:12" ht="24" hidden="1" customHeight="1" x14ac:dyDescent="0.3">
      <c r="A91" s="72" t="s">
        <v>131</v>
      </c>
      <c r="B91" s="72"/>
      <c r="C91" s="19"/>
      <c r="D91" s="23"/>
      <c r="E91" s="23">
        <f>+E92+E93</f>
        <v>0</v>
      </c>
      <c r="F91" s="24"/>
      <c r="G91" s="23"/>
      <c r="H91" s="23"/>
      <c r="I91" s="24" t="e">
        <f t="shared" si="9"/>
        <v>#DIV/0!</v>
      </c>
      <c r="J91" s="23">
        <f>+J92+J93</f>
        <v>0</v>
      </c>
      <c r="K91" s="23">
        <f>+K92+K93</f>
        <v>0</v>
      </c>
      <c r="L91" s="30" t="e">
        <f t="shared" si="10"/>
        <v>#DIV/0!</v>
      </c>
    </row>
    <row r="92" spans="1:12" ht="24.75" hidden="1" customHeight="1" x14ac:dyDescent="0.3">
      <c r="A92" s="72" t="s">
        <v>132</v>
      </c>
      <c r="B92" s="72"/>
      <c r="C92" s="19">
        <v>50080200</v>
      </c>
      <c r="D92" s="23"/>
      <c r="E92" s="23"/>
      <c r="F92" s="24"/>
      <c r="G92" s="23"/>
      <c r="H92" s="23"/>
      <c r="I92" s="24" t="e">
        <f t="shared" si="9"/>
        <v>#DIV/0!</v>
      </c>
      <c r="J92" s="23">
        <f t="shared" ref="J92:K94" si="11">SUM(D92+G92)</f>
        <v>0</v>
      </c>
      <c r="K92" s="23">
        <f t="shared" si="11"/>
        <v>0</v>
      </c>
      <c r="L92" s="30" t="e">
        <f t="shared" si="10"/>
        <v>#DIV/0!</v>
      </c>
    </row>
    <row r="93" spans="1:12" ht="26.25" hidden="1" customHeight="1" x14ac:dyDescent="0.3">
      <c r="A93" s="72" t="s">
        <v>133</v>
      </c>
      <c r="B93" s="72"/>
      <c r="C93" s="19">
        <v>50080300</v>
      </c>
      <c r="D93" s="23"/>
      <c r="E93" s="23"/>
      <c r="F93" s="24"/>
      <c r="G93" s="23"/>
      <c r="H93" s="23"/>
      <c r="I93" s="24" t="e">
        <f t="shared" si="9"/>
        <v>#DIV/0!</v>
      </c>
      <c r="J93" s="23">
        <f t="shared" si="11"/>
        <v>0</v>
      </c>
      <c r="K93" s="23">
        <f t="shared" si="11"/>
        <v>0</v>
      </c>
      <c r="L93" s="30" t="e">
        <f t="shared" si="10"/>
        <v>#DIV/0!</v>
      </c>
    </row>
    <row r="94" spans="1:12" ht="26.25" hidden="1" customHeight="1" x14ac:dyDescent="0.3">
      <c r="A94" s="72" t="s">
        <v>11</v>
      </c>
      <c r="B94" s="72"/>
      <c r="C94" s="19">
        <v>50110000</v>
      </c>
      <c r="D94" s="23"/>
      <c r="E94" s="23"/>
      <c r="F94" s="24"/>
      <c r="G94" s="23"/>
      <c r="H94" s="23"/>
      <c r="I94" s="24" t="e">
        <f t="shared" si="9"/>
        <v>#DIV/0!</v>
      </c>
      <c r="J94" s="23">
        <f t="shared" si="11"/>
        <v>0</v>
      </c>
      <c r="K94" s="23">
        <f t="shared" si="11"/>
        <v>0</v>
      </c>
      <c r="L94" s="30" t="e">
        <f t="shared" si="10"/>
        <v>#DIV/0!</v>
      </c>
    </row>
    <row r="95" spans="1:12" ht="31.5" customHeight="1" x14ac:dyDescent="0.2">
      <c r="A95" s="7" t="s">
        <v>189</v>
      </c>
      <c r="B95" s="7"/>
      <c r="C95" s="33"/>
      <c r="D95" s="34"/>
      <c r="E95" s="28"/>
      <c r="F95" s="24"/>
      <c r="G95" s="34"/>
      <c r="H95" s="28"/>
      <c r="I95" s="24"/>
      <c r="J95" s="23"/>
      <c r="K95" s="23"/>
      <c r="L95" s="24"/>
    </row>
    <row r="96" spans="1:12" ht="42" customHeight="1" x14ac:dyDescent="0.2">
      <c r="A96" s="49" t="s">
        <v>98</v>
      </c>
      <c r="B96" s="49"/>
      <c r="C96" s="35" t="s">
        <v>82</v>
      </c>
      <c r="D96" s="26">
        <f>+D97+D98+D99</f>
        <v>5609139</v>
      </c>
      <c r="E96" s="26">
        <f>+E97+E98+E99</f>
        <v>5509837.9900000002</v>
      </c>
      <c r="F96" s="27">
        <f t="shared" ref="F96:F100" si="12">+E96/D96*100</f>
        <v>98.229656815422118</v>
      </c>
      <c r="G96" s="26">
        <f>+G97+G98</f>
        <v>635</v>
      </c>
      <c r="H96" s="26">
        <f>+H97+H98</f>
        <v>1160</v>
      </c>
      <c r="I96" s="27">
        <f>+H96/G96*100</f>
        <v>182.67716535433073</v>
      </c>
      <c r="J96" s="26">
        <f>G96+D96</f>
        <v>5609774</v>
      </c>
      <c r="K96" s="26">
        <f>H96+E96</f>
        <v>5510997.9900000002</v>
      </c>
      <c r="L96" s="27">
        <f t="shared" ref="L96:L139" si="13">+K96/J96*100</f>
        <v>98.239215875719779</v>
      </c>
    </row>
    <row r="97" spans="1:12" ht="48.6" customHeight="1" x14ac:dyDescent="0.2">
      <c r="A97" s="52" t="s">
        <v>16</v>
      </c>
      <c r="B97" s="52"/>
      <c r="C97" s="20" t="s">
        <v>17</v>
      </c>
      <c r="D97" s="22">
        <v>4196152</v>
      </c>
      <c r="E97" s="23">
        <v>4096864.11</v>
      </c>
      <c r="F97" s="24">
        <f t="shared" si="12"/>
        <v>97.633834760990538</v>
      </c>
      <c r="G97" s="23">
        <v>635</v>
      </c>
      <c r="H97" s="23">
        <v>1160</v>
      </c>
      <c r="I97" s="24">
        <f>+H97/G97*100</f>
        <v>182.67716535433073</v>
      </c>
      <c r="J97" s="23">
        <f>SUM(D97+G97)</f>
        <v>4196787</v>
      </c>
      <c r="K97" s="23">
        <f>SUM(E97+H97)</f>
        <v>4098024.11</v>
      </c>
      <c r="L97" s="24">
        <f t="shared" si="13"/>
        <v>97.646702346342579</v>
      </c>
    </row>
    <row r="98" spans="1:12" ht="45" hidden="1" customHeight="1" x14ac:dyDescent="0.2">
      <c r="A98" s="52" t="s">
        <v>19</v>
      </c>
      <c r="B98" s="52"/>
      <c r="C98" s="20" t="s">
        <v>18</v>
      </c>
      <c r="D98" s="22"/>
      <c r="E98" s="23"/>
      <c r="F98" s="24" t="e">
        <f t="shared" si="12"/>
        <v>#DIV/0!</v>
      </c>
      <c r="G98" s="23"/>
      <c r="H98" s="23"/>
      <c r="I98" s="24" t="e">
        <f>+H98/G98*100</f>
        <v>#DIV/0!</v>
      </c>
      <c r="J98" s="23">
        <f t="shared" ref="J98:J99" si="14">SUM(D98+G98)</f>
        <v>0</v>
      </c>
      <c r="K98" s="23">
        <f t="shared" ref="K98:K99" si="15">SUM(E98+H98)</f>
        <v>0</v>
      </c>
      <c r="L98" s="24" t="e">
        <f t="shared" si="13"/>
        <v>#DIV/0!</v>
      </c>
    </row>
    <row r="99" spans="1:12" ht="45" customHeight="1" x14ac:dyDescent="0.2">
      <c r="A99" s="73" t="s">
        <v>199</v>
      </c>
      <c r="B99" s="73"/>
      <c r="C99" s="20" t="s">
        <v>198</v>
      </c>
      <c r="D99" s="22">
        <v>1412987</v>
      </c>
      <c r="E99" s="23">
        <v>1412973.88</v>
      </c>
      <c r="F99" s="24">
        <f t="shared" si="12"/>
        <v>99.999071470579693</v>
      </c>
      <c r="G99" s="23"/>
      <c r="H99" s="23"/>
      <c r="I99" s="24"/>
      <c r="J99" s="23">
        <f t="shared" si="14"/>
        <v>1412987</v>
      </c>
      <c r="K99" s="23">
        <f t="shared" si="15"/>
        <v>1412973.88</v>
      </c>
      <c r="L99" s="24">
        <f t="shared" si="13"/>
        <v>99.999071470579693</v>
      </c>
    </row>
    <row r="100" spans="1:12" ht="32.25" customHeight="1" x14ac:dyDescent="0.2">
      <c r="A100" s="74" t="s">
        <v>70</v>
      </c>
      <c r="B100" s="74"/>
      <c r="C100" s="35" t="s">
        <v>93</v>
      </c>
      <c r="D100" s="26">
        <f>SUM(D101:D108)-D106-D107</f>
        <v>12252243</v>
      </c>
      <c r="E100" s="26">
        <f>SUM(E101:E108)-E106-E107</f>
        <v>12056410.74</v>
      </c>
      <c r="F100" s="27">
        <f t="shared" si="12"/>
        <v>98.40166196507856</v>
      </c>
      <c r="G100" s="26">
        <f>SUM(G101:G108)-G106-G107</f>
        <v>599250</v>
      </c>
      <c r="H100" s="26">
        <f>SUM(H101:H108)-H106-H107</f>
        <v>295742.77</v>
      </c>
      <c r="I100" s="26">
        <f>SUM(I101:I107)-I106-I107</f>
        <v>49.352151856487282</v>
      </c>
      <c r="J100" s="26">
        <f>SUM(J101:J108)-J106-J107</f>
        <v>12851493</v>
      </c>
      <c r="K100" s="26">
        <f>SUM(K101:K108)-K106-K107</f>
        <v>12352153.51</v>
      </c>
      <c r="L100" s="27">
        <f t="shared" si="13"/>
        <v>96.114541010916014</v>
      </c>
    </row>
    <row r="101" spans="1:12" ht="43.15" customHeight="1" x14ac:dyDescent="0.2">
      <c r="A101" s="75" t="s">
        <v>308</v>
      </c>
      <c r="B101" s="75"/>
      <c r="C101" s="20" t="s">
        <v>307</v>
      </c>
      <c r="D101" s="22">
        <v>12252243</v>
      </c>
      <c r="E101" s="23">
        <v>12056410.74</v>
      </c>
      <c r="F101" s="24">
        <f t="shared" ref="F101:F164" si="16">+E101/D101*100</f>
        <v>98.40166196507856</v>
      </c>
      <c r="G101" s="23">
        <v>599250</v>
      </c>
      <c r="H101" s="23">
        <v>295742.77</v>
      </c>
      <c r="I101" s="24">
        <f>+H101/G101*100</f>
        <v>49.352151856487282</v>
      </c>
      <c r="J101" s="23">
        <f>D101+G101</f>
        <v>12851493</v>
      </c>
      <c r="K101" s="23">
        <f t="shared" ref="K101:K109" si="17">SUM(E101+H101)</f>
        <v>12352153.51</v>
      </c>
      <c r="L101" s="24">
        <f t="shared" si="13"/>
        <v>96.114541010916014</v>
      </c>
    </row>
    <row r="102" spans="1:12" ht="39" hidden="1" customHeight="1" x14ac:dyDescent="0.2">
      <c r="A102" s="75" t="s">
        <v>67</v>
      </c>
      <c r="B102" s="75"/>
      <c r="C102" s="20" t="s">
        <v>94</v>
      </c>
      <c r="D102" s="23"/>
      <c r="E102" s="23"/>
      <c r="F102" s="24" t="e">
        <f t="shared" si="16"/>
        <v>#DIV/0!</v>
      </c>
      <c r="G102" s="23"/>
      <c r="H102" s="23"/>
      <c r="I102" s="24"/>
      <c r="J102" s="23"/>
      <c r="K102" s="23"/>
      <c r="L102" s="24" t="e">
        <f t="shared" si="13"/>
        <v>#DIV/0!</v>
      </c>
    </row>
    <row r="103" spans="1:12" ht="40.9" hidden="1" customHeight="1" x14ac:dyDescent="0.2">
      <c r="A103" s="52" t="s">
        <v>23</v>
      </c>
      <c r="B103" s="52"/>
      <c r="C103" s="20" t="s">
        <v>24</v>
      </c>
      <c r="D103" s="23"/>
      <c r="E103" s="23"/>
      <c r="F103" s="24" t="e">
        <f t="shared" si="16"/>
        <v>#DIV/0!</v>
      </c>
      <c r="G103" s="23"/>
      <c r="H103" s="23"/>
      <c r="I103" s="24"/>
      <c r="J103" s="23"/>
      <c r="K103" s="23"/>
      <c r="L103" s="24" t="e">
        <f t="shared" si="13"/>
        <v>#DIV/0!</v>
      </c>
    </row>
    <row r="104" spans="1:12" ht="33.6" hidden="1" customHeight="1" x14ac:dyDescent="0.2">
      <c r="A104" s="52" t="s">
        <v>25</v>
      </c>
      <c r="B104" s="52"/>
      <c r="C104" s="20" t="s">
        <v>95</v>
      </c>
      <c r="D104" s="23"/>
      <c r="E104" s="23"/>
      <c r="F104" s="24" t="e">
        <f t="shared" si="16"/>
        <v>#DIV/0!</v>
      </c>
      <c r="G104" s="23"/>
      <c r="H104" s="23"/>
      <c r="I104" s="24"/>
      <c r="J104" s="23"/>
      <c r="K104" s="23"/>
      <c r="L104" s="24" t="e">
        <f t="shared" si="13"/>
        <v>#DIV/0!</v>
      </c>
    </row>
    <row r="105" spans="1:12" ht="31.9" hidden="1" customHeight="1" x14ac:dyDescent="0.2">
      <c r="A105" s="52" t="s">
        <v>26</v>
      </c>
      <c r="B105" s="52"/>
      <c r="C105" s="76">
        <v>1160</v>
      </c>
      <c r="D105" s="23"/>
      <c r="E105" s="23"/>
      <c r="F105" s="24" t="e">
        <f t="shared" si="16"/>
        <v>#DIV/0!</v>
      </c>
      <c r="G105" s="23"/>
      <c r="H105" s="23"/>
      <c r="I105" s="24"/>
      <c r="J105" s="23"/>
      <c r="K105" s="23"/>
      <c r="L105" s="24" t="e">
        <f t="shared" si="13"/>
        <v>#DIV/0!</v>
      </c>
    </row>
    <row r="106" spans="1:12" ht="39.6" hidden="1" customHeight="1" x14ac:dyDescent="0.2">
      <c r="A106" s="52" t="s">
        <v>27</v>
      </c>
      <c r="B106" s="52"/>
      <c r="C106" s="76">
        <v>1161</v>
      </c>
      <c r="D106" s="23"/>
      <c r="E106" s="23"/>
      <c r="F106" s="24" t="e">
        <f t="shared" si="16"/>
        <v>#DIV/0!</v>
      </c>
      <c r="G106" s="23"/>
      <c r="H106" s="23"/>
      <c r="I106" s="24"/>
      <c r="J106" s="23"/>
      <c r="K106" s="23"/>
      <c r="L106" s="24" t="e">
        <f t="shared" si="13"/>
        <v>#DIV/0!</v>
      </c>
    </row>
    <row r="107" spans="1:12" ht="36.6" hidden="1" customHeight="1" x14ac:dyDescent="0.2">
      <c r="A107" s="52" t="s">
        <v>28</v>
      </c>
      <c r="B107" s="52"/>
      <c r="C107" s="76">
        <v>1162</v>
      </c>
      <c r="D107" s="23"/>
      <c r="E107" s="23"/>
      <c r="F107" s="24" t="e">
        <f t="shared" si="16"/>
        <v>#DIV/0!</v>
      </c>
      <c r="G107" s="23"/>
      <c r="H107" s="23"/>
      <c r="I107" s="24"/>
      <c r="J107" s="23"/>
      <c r="K107" s="23"/>
      <c r="L107" s="24" t="e">
        <f t="shared" si="13"/>
        <v>#DIV/0!</v>
      </c>
    </row>
    <row r="108" spans="1:12" ht="36.6" hidden="1" customHeight="1" x14ac:dyDescent="0.2">
      <c r="A108" s="73" t="s">
        <v>180</v>
      </c>
      <c r="B108" s="73"/>
      <c r="C108" s="76">
        <v>1170</v>
      </c>
      <c r="D108" s="23"/>
      <c r="E108" s="23"/>
      <c r="F108" s="24" t="e">
        <f t="shared" si="16"/>
        <v>#DIV/0!</v>
      </c>
      <c r="G108" s="23"/>
      <c r="H108" s="23"/>
      <c r="I108" s="24"/>
      <c r="J108" s="23"/>
      <c r="K108" s="23">
        <f t="shared" si="17"/>
        <v>0</v>
      </c>
      <c r="L108" s="24" t="e">
        <f t="shared" si="13"/>
        <v>#DIV/0!</v>
      </c>
    </row>
    <row r="109" spans="1:12" ht="39.6" hidden="1" customHeight="1" x14ac:dyDescent="0.2">
      <c r="A109" s="49" t="s">
        <v>120</v>
      </c>
      <c r="B109" s="49"/>
      <c r="C109" s="35" t="s">
        <v>83</v>
      </c>
      <c r="D109" s="26">
        <f>D110+D111+D113+D118</f>
        <v>0</v>
      </c>
      <c r="E109" s="26">
        <f>E110+E111+E113+E118</f>
        <v>0</v>
      </c>
      <c r="F109" s="27" t="e">
        <f t="shared" si="16"/>
        <v>#DIV/0!</v>
      </c>
      <c r="G109" s="26">
        <f>SUM(G110:G119)-G112</f>
        <v>0</v>
      </c>
      <c r="H109" s="26">
        <f>SUM(H110:H119)</f>
        <v>0</v>
      </c>
      <c r="I109" s="27" t="e">
        <f>+H109/G109*100</f>
        <v>#DIV/0!</v>
      </c>
      <c r="J109" s="26">
        <f t="shared" ref="J109" si="18">SUM(D109+G109)</f>
        <v>0</v>
      </c>
      <c r="K109" s="26">
        <f t="shared" si="17"/>
        <v>0</v>
      </c>
      <c r="L109" s="27" t="e">
        <f t="shared" si="13"/>
        <v>#DIV/0!</v>
      </c>
    </row>
    <row r="110" spans="1:12" ht="37.15" hidden="1" customHeight="1" x14ac:dyDescent="0.2">
      <c r="A110" s="75" t="s">
        <v>68</v>
      </c>
      <c r="B110" s="75"/>
      <c r="C110" s="20" t="s">
        <v>84</v>
      </c>
      <c r="D110" s="22"/>
      <c r="E110" s="23"/>
      <c r="F110" s="24"/>
      <c r="G110" s="23"/>
      <c r="H110" s="23"/>
      <c r="I110" s="24"/>
      <c r="J110" s="23"/>
      <c r="K110" s="23"/>
      <c r="L110" s="24"/>
    </row>
    <row r="111" spans="1:12" ht="37.9" hidden="1" customHeight="1" x14ac:dyDescent="0.2">
      <c r="A111" s="75" t="s">
        <v>69</v>
      </c>
      <c r="B111" s="75"/>
      <c r="C111" s="20" t="s">
        <v>29</v>
      </c>
      <c r="D111" s="23"/>
      <c r="E111" s="23"/>
      <c r="F111" s="24"/>
      <c r="G111" s="23"/>
      <c r="H111" s="23"/>
      <c r="I111" s="24"/>
      <c r="J111" s="23"/>
      <c r="K111" s="23"/>
      <c r="L111" s="24"/>
    </row>
    <row r="112" spans="1:12" ht="36" hidden="1" customHeight="1" x14ac:dyDescent="0.2">
      <c r="A112" s="52" t="s">
        <v>30</v>
      </c>
      <c r="B112" s="52"/>
      <c r="C112" s="20" t="s">
        <v>31</v>
      </c>
      <c r="D112" s="23"/>
      <c r="E112" s="23"/>
      <c r="F112" s="24"/>
      <c r="G112" s="23"/>
      <c r="H112" s="23"/>
      <c r="I112" s="24"/>
      <c r="J112" s="23"/>
      <c r="K112" s="23"/>
      <c r="L112" s="24"/>
    </row>
    <row r="113" spans="1:12" ht="34.15" hidden="1" customHeight="1" x14ac:dyDescent="0.2">
      <c r="A113" s="52" t="s">
        <v>32</v>
      </c>
      <c r="B113" s="52"/>
      <c r="C113" s="20" t="s">
        <v>36</v>
      </c>
      <c r="D113" s="23"/>
      <c r="E113" s="23"/>
      <c r="F113" s="24"/>
      <c r="G113" s="23"/>
      <c r="H113" s="23"/>
      <c r="I113" s="24"/>
      <c r="J113" s="23"/>
      <c r="K113" s="23"/>
      <c r="L113" s="24"/>
    </row>
    <row r="114" spans="1:12" ht="42.6" hidden="1" customHeight="1" x14ac:dyDescent="0.2">
      <c r="A114" s="52" t="s">
        <v>148</v>
      </c>
      <c r="B114" s="52"/>
      <c r="C114" s="77" t="s">
        <v>37</v>
      </c>
      <c r="D114" s="23"/>
      <c r="E114" s="23"/>
      <c r="F114" s="24"/>
      <c r="G114" s="23"/>
      <c r="H114" s="23"/>
      <c r="I114" s="24"/>
      <c r="J114" s="23"/>
      <c r="K114" s="23"/>
      <c r="L114" s="24"/>
    </row>
    <row r="115" spans="1:12" ht="36" hidden="1" customHeight="1" x14ac:dyDescent="0.2">
      <c r="A115" s="52" t="s">
        <v>33</v>
      </c>
      <c r="B115" s="52"/>
      <c r="C115" s="77" t="s">
        <v>38</v>
      </c>
      <c r="D115" s="23"/>
      <c r="E115" s="23"/>
      <c r="F115" s="24"/>
      <c r="G115" s="23"/>
      <c r="H115" s="23"/>
      <c r="I115" s="24"/>
      <c r="J115" s="23"/>
      <c r="K115" s="23"/>
      <c r="L115" s="24"/>
    </row>
    <row r="116" spans="1:12" ht="36.6" hidden="1" customHeight="1" x14ac:dyDescent="0.2">
      <c r="A116" s="52" t="s">
        <v>34</v>
      </c>
      <c r="B116" s="52"/>
      <c r="C116" s="77" t="s">
        <v>39</v>
      </c>
      <c r="D116" s="23"/>
      <c r="E116" s="23"/>
      <c r="F116" s="24"/>
      <c r="G116" s="23"/>
      <c r="H116" s="23"/>
      <c r="I116" s="24"/>
      <c r="J116" s="23"/>
      <c r="K116" s="23"/>
      <c r="L116" s="24"/>
    </row>
    <row r="117" spans="1:12" ht="0.75" hidden="1" customHeight="1" x14ac:dyDescent="0.2">
      <c r="A117" s="52" t="s">
        <v>35</v>
      </c>
      <c r="B117" s="52"/>
      <c r="C117" s="77" t="s">
        <v>40</v>
      </c>
      <c r="D117" s="23"/>
      <c r="E117" s="23"/>
      <c r="F117" s="24"/>
      <c r="G117" s="23"/>
      <c r="H117" s="23"/>
      <c r="I117" s="24"/>
      <c r="J117" s="23"/>
      <c r="K117" s="23"/>
      <c r="L117" s="24"/>
    </row>
    <row r="118" spans="1:12" ht="36" hidden="1" customHeight="1" x14ac:dyDescent="0.2">
      <c r="A118" s="52" t="s">
        <v>41</v>
      </c>
      <c r="B118" s="52"/>
      <c r="C118" s="77">
        <v>2150</v>
      </c>
      <c r="D118" s="23"/>
      <c r="E118" s="23"/>
      <c r="F118" s="24"/>
      <c r="G118" s="23"/>
      <c r="H118" s="23"/>
      <c r="I118" s="24"/>
      <c r="J118" s="23"/>
      <c r="K118" s="23"/>
      <c r="L118" s="24"/>
    </row>
    <row r="119" spans="1:12" ht="39" hidden="1" customHeight="1" x14ac:dyDescent="0.2">
      <c r="A119" s="52" t="s">
        <v>42</v>
      </c>
      <c r="B119" s="52"/>
      <c r="C119" s="20" t="s">
        <v>43</v>
      </c>
      <c r="D119" s="23"/>
      <c r="E119" s="23"/>
      <c r="F119" s="24"/>
      <c r="G119" s="23"/>
      <c r="H119" s="23"/>
      <c r="I119" s="24"/>
      <c r="J119" s="23"/>
      <c r="K119" s="23"/>
      <c r="L119" s="24"/>
    </row>
    <row r="120" spans="1:12" ht="40.9" customHeight="1" x14ac:dyDescent="0.2">
      <c r="A120" s="49" t="s">
        <v>100</v>
      </c>
      <c r="B120" s="49"/>
      <c r="C120" s="35" t="s">
        <v>92</v>
      </c>
      <c r="D120" s="26">
        <f>D121+D126+D127+D129+D131+D132+D136+D137</f>
        <v>510018</v>
      </c>
      <c r="E120" s="26">
        <f>E121+E126+E127+E129+E131+E132+E136+E137</f>
        <v>378037.62</v>
      </c>
      <c r="F120" s="27">
        <f t="shared" si="16"/>
        <v>74.122407444443141</v>
      </c>
      <c r="G120" s="26">
        <f>G121+G126+G127</f>
        <v>0</v>
      </c>
      <c r="H120" s="26">
        <f>H121+H126+H127</f>
        <v>0</v>
      </c>
      <c r="I120" s="27"/>
      <c r="J120" s="26">
        <f>G120+D120</f>
        <v>510018</v>
      </c>
      <c r="K120" s="26">
        <f>H120+E120</f>
        <v>378037.62</v>
      </c>
      <c r="L120" s="27">
        <f t="shared" si="13"/>
        <v>74.122407444443141</v>
      </c>
    </row>
    <row r="121" spans="1:12" ht="40.9" hidden="1" customHeight="1" x14ac:dyDescent="0.2">
      <c r="A121" s="64" t="s">
        <v>44</v>
      </c>
      <c r="B121" s="64"/>
      <c r="C121" s="35" t="s">
        <v>48</v>
      </c>
      <c r="D121" s="26"/>
      <c r="E121" s="26"/>
      <c r="F121" s="27" t="e">
        <f t="shared" si="16"/>
        <v>#DIV/0!</v>
      </c>
      <c r="G121" s="26"/>
      <c r="H121" s="26"/>
      <c r="I121" s="27"/>
      <c r="J121" s="26">
        <f t="shared" ref="J121:J139" si="19">SUM(D121+G121)</f>
        <v>0</v>
      </c>
      <c r="K121" s="26">
        <f t="shared" ref="K121:K139" si="20">SUM(E121+H121)</f>
        <v>0</v>
      </c>
      <c r="L121" s="27" t="e">
        <f t="shared" si="13"/>
        <v>#DIV/0!</v>
      </c>
    </row>
    <row r="122" spans="1:12" ht="37.15" hidden="1" customHeight="1" x14ac:dyDescent="0.2">
      <c r="A122" s="52" t="s">
        <v>45</v>
      </c>
      <c r="B122" s="52"/>
      <c r="C122" s="20" t="s">
        <v>49</v>
      </c>
      <c r="D122" s="22"/>
      <c r="E122" s="23"/>
      <c r="F122" s="24" t="e">
        <f t="shared" si="16"/>
        <v>#DIV/0!</v>
      </c>
      <c r="G122" s="23"/>
      <c r="H122" s="23"/>
      <c r="I122" s="27"/>
      <c r="J122" s="23">
        <f t="shared" si="19"/>
        <v>0</v>
      </c>
      <c r="K122" s="23">
        <f t="shared" si="20"/>
        <v>0</v>
      </c>
      <c r="L122" s="24" t="e">
        <f t="shared" si="13"/>
        <v>#DIV/0!</v>
      </c>
    </row>
    <row r="123" spans="1:12" ht="36" hidden="1" customHeight="1" x14ac:dyDescent="0.2">
      <c r="A123" s="52" t="s">
        <v>46</v>
      </c>
      <c r="B123" s="52"/>
      <c r="C123" s="20" t="s">
        <v>50</v>
      </c>
      <c r="D123" s="22"/>
      <c r="E123" s="23"/>
      <c r="F123" s="24" t="e">
        <f t="shared" si="16"/>
        <v>#DIV/0!</v>
      </c>
      <c r="G123" s="23"/>
      <c r="H123" s="23"/>
      <c r="I123" s="27"/>
      <c r="J123" s="23">
        <f t="shared" si="19"/>
        <v>0</v>
      </c>
      <c r="K123" s="23">
        <f t="shared" si="20"/>
        <v>0</v>
      </c>
      <c r="L123" s="24" t="e">
        <f t="shared" si="13"/>
        <v>#DIV/0!</v>
      </c>
    </row>
    <row r="124" spans="1:12" ht="43.15" hidden="1" customHeight="1" x14ac:dyDescent="0.2">
      <c r="A124" s="54" t="s">
        <v>191</v>
      </c>
      <c r="B124" s="54"/>
      <c r="C124" s="20" t="s">
        <v>190</v>
      </c>
      <c r="D124" s="22"/>
      <c r="E124" s="23"/>
      <c r="F124" s="24">
        <v>100</v>
      </c>
      <c r="G124" s="23"/>
      <c r="H124" s="23"/>
      <c r="I124" s="27"/>
      <c r="J124" s="23">
        <f t="shared" si="19"/>
        <v>0</v>
      </c>
      <c r="K124" s="23"/>
      <c r="L124" s="24"/>
    </row>
    <row r="125" spans="1:12" ht="39" hidden="1" customHeight="1" x14ac:dyDescent="0.2">
      <c r="A125" s="52" t="s">
        <v>47</v>
      </c>
      <c r="B125" s="52"/>
      <c r="C125" s="20" t="s">
        <v>51</v>
      </c>
      <c r="D125" s="22"/>
      <c r="E125" s="23"/>
      <c r="F125" s="24" t="e">
        <f t="shared" si="16"/>
        <v>#DIV/0!</v>
      </c>
      <c r="G125" s="23"/>
      <c r="H125" s="23"/>
      <c r="I125" s="27"/>
      <c r="J125" s="23">
        <f t="shared" si="19"/>
        <v>0</v>
      </c>
      <c r="K125" s="23">
        <f t="shared" si="20"/>
        <v>0</v>
      </c>
      <c r="L125" s="24" t="e">
        <f t="shared" si="13"/>
        <v>#DIV/0!</v>
      </c>
    </row>
    <row r="126" spans="1:12" ht="45.6" hidden="1" customHeight="1" x14ac:dyDescent="0.2">
      <c r="A126" s="64" t="s">
        <v>52</v>
      </c>
      <c r="B126" s="64"/>
      <c r="C126" s="35" t="s">
        <v>53</v>
      </c>
      <c r="D126" s="26"/>
      <c r="E126" s="26"/>
      <c r="F126" s="24" t="e">
        <f t="shared" si="16"/>
        <v>#DIV/0!</v>
      </c>
      <c r="G126" s="23"/>
      <c r="H126" s="23"/>
      <c r="I126" s="27"/>
      <c r="J126" s="26">
        <f t="shared" si="19"/>
        <v>0</v>
      </c>
      <c r="K126" s="26">
        <f t="shared" si="20"/>
        <v>0</v>
      </c>
      <c r="L126" s="24" t="e">
        <f t="shared" si="13"/>
        <v>#DIV/0!</v>
      </c>
    </row>
    <row r="127" spans="1:12" ht="48" hidden="1" customHeight="1" x14ac:dyDescent="0.2">
      <c r="A127" s="64" t="s">
        <v>54</v>
      </c>
      <c r="B127" s="64"/>
      <c r="C127" s="35" t="s">
        <v>55</v>
      </c>
      <c r="D127" s="26"/>
      <c r="E127" s="26"/>
      <c r="F127" s="24" t="e">
        <f t="shared" si="16"/>
        <v>#DIV/0!</v>
      </c>
      <c r="G127" s="23"/>
      <c r="H127" s="23"/>
      <c r="I127" s="27"/>
      <c r="J127" s="26">
        <f t="shared" si="19"/>
        <v>0</v>
      </c>
      <c r="K127" s="26">
        <f t="shared" si="20"/>
        <v>0</v>
      </c>
      <c r="L127" s="24" t="e">
        <f t="shared" si="13"/>
        <v>#DIV/0!</v>
      </c>
    </row>
    <row r="128" spans="1:12" ht="45" hidden="1" customHeight="1" x14ac:dyDescent="0.2">
      <c r="A128" s="52" t="s">
        <v>91</v>
      </c>
      <c r="B128" s="52"/>
      <c r="C128" s="20" t="s">
        <v>90</v>
      </c>
      <c r="D128" s="22"/>
      <c r="E128" s="23"/>
      <c r="F128" s="24" t="e">
        <f t="shared" si="16"/>
        <v>#DIV/0!</v>
      </c>
      <c r="G128" s="23"/>
      <c r="H128" s="23"/>
      <c r="I128" s="27"/>
      <c r="J128" s="23">
        <f t="shared" si="19"/>
        <v>0</v>
      </c>
      <c r="K128" s="23">
        <f t="shared" si="20"/>
        <v>0</v>
      </c>
      <c r="L128" s="24" t="e">
        <f t="shared" si="13"/>
        <v>#DIV/0!</v>
      </c>
    </row>
    <row r="129" spans="1:12" ht="45" hidden="1" customHeight="1" x14ac:dyDescent="0.2">
      <c r="A129" s="78" t="s">
        <v>156</v>
      </c>
      <c r="B129" s="78"/>
      <c r="C129" s="35" t="s">
        <v>154</v>
      </c>
      <c r="D129" s="79"/>
      <c r="E129" s="79"/>
      <c r="F129" s="24" t="e">
        <f t="shared" si="16"/>
        <v>#DIV/0!</v>
      </c>
      <c r="G129" s="23"/>
      <c r="H129" s="23"/>
      <c r="I129" s="27"/>
      <c r="J129" s="26">
        <f t="shared" si="19"/>
        <v>0</v>
      </c>
      <c r="K129" s="26">
        <f t="shared" si="20"/>
        <v>0</v>
      </c>
      <c r="L129" s="24" t="e">
        <f t="shared" si="13"/>
        <v>#DIV/0!</v>
      </c>
    </row>
    <row r="130" spans="1:12" ht="43.15" hidden="1" customHeight="1" x14ac:dyDescent="0.2">
      <c r="A130" s="52" t="s">
        <v>157</v>
      </c>
      <c r="B130" s="52"/>
      <c r="C130" s="20" t="s">
        <v>155</v>
      </c>
      <c r="D130" s="80"/>
      <c r="E130" s="28"/>
      <c r="F130" s="24" t="e">
        <f t="shared" si="16"/>
        <v>#DIV/0!</v>
      </c>
      <c r="G130" s="23"/>
      <c r="H130" s="23"/>
      <c r="I130" s="27"/>
      <c r="J130" s="23">
        <f t="shared" si="19"/>
        <v>0</v>
      </c>
      <c r="K130" s="23">
        <f t="shared" si="20"/>
        <v>0</v>
      </c>
      <c r="L130" s="24" t="e">
        <f t="shared" si="13"/>
        <v>#DIV/0!</v>
      </c>
    </row>
    <row r="131" spans="1:12" ht="59.25" customHeight="1" x14ac:dyDescent="0.2">
      <c r="A131" s="64" t="s">
        <v>56</v>
      </c>
      <c r="B131" s="64"/>
      <c r="C131" s="35" t="s">
        <v>57</v>
      </c>
      <c r="D131" s="26">
        <v>40018</v>
      </c>
      <c r="E131" s="23"/>
      <c r="F131" s="24">
        <f t="shared" si="16"/>
        <v>0</v>
      </c>
      <c r="G131" s="23"/>
      <c r="H131" s="23"/>
      <c r="I131" s="27"/>
      <c r="J131" s="26">
        <f t="shared" si="19"/>
        <v>40018</v>
      </c>
      <c r="K131" s="23">
        <f t="shared" si="20"/>
        <v>0</v>
      </c>
      <c r="L131" s="24">
        <f t="shared" si="13"/>
        <v>0</v>
      </c>
    </row>
    <row r="132" spans="1:12" ht="61.15" customHeight="1" x14ac:dyDescent="0.2">
      <c r="A132" s="64" t="s">
        <v>309</v>
      </c>
      <c r="B132" s="64"/>
      <c r="C132" s="35" t="s">
        <v>310</v>
      </c>
      <c r="D132" s="26">
        <v>70000</v>
      </c>
      <c r="E132" s="26">
        <v>14722.77</v>
      </c>
      <c r="F132" s="24">
        <f t="shared" si="16"/>
        <v>21.032528571428571</v>
      </c>
      <c r="G132" s="23"/>
      <c r="H132" s="22"/>
      <c r="I132" s="27"/>
      <c r="J132" s="26">
        <f t="shared" si="19"/>
        <v>70000</v>
      </c>
      <c r="K132" s="26">
        <f t="shared" si="20"/>
        <v>14722.77</v>
      </c>
      <c r="L132" s="24">
        <f t="shared" si="13"/>
        <v>21.032528571428571</v>
      </c>
    </row>
    <row r="133" spans="1:12" ht="39.75" hidden="1" customHeight="1" x14ac:dyDescent="0.2">
      <c r="A133" s="64" t="s">
        <v>59</v>
      </c>
      <c r="B133" s="64"/>
      <c r="C133" s="35" t="s">
        <v>58</v>
      </c>
      <c r="D133" s="26">
        <f>D134+D135</f>
        <v>0</v>
      </c>
      <c r="E133" s="26">
        <f>E134+E135</f>
        <v>0</v>
      </c>
      <c r="F133" s="24" t="e">
        <f t="shared" si="16"/>
        <v>#DIV/0!</v>
      </c>
      <c r="G133" s="23"/>
      <c r="H133" s="23"/>
      <c r="I133" s="27"/>
      <c r="J133" s="26">
        <f t="shared" si="19"/>
        <v>0</v>
      </c>
      <c r="K133" s="26">
        <f t="shared" si="20"/>
        <v>0</v>
      </c>
      <c r="L133" s="24" t="e">
        <f t="shared" si="13"/>
        <v>#DIV/0!</v>
      </c>
    </row>
    <row r="134" spans="1:12" ht="35.25" hidden="1" customHeight="1" x14ac:dyDescent="0.2">
      <c r="A134" s="52" t="s">
        <v>60</v>
      </c>
      <c r="B134" s="52"/>
      <c r="C134" s="20" t="s">
        <v>62</v>
      </c>
      <c r="D134" s="22"/>
      <c r="E134" s="23"/>
      <c r="F134" s="24" t="e">
        <f t="shared" si="16"/>
        <v>#DIV/0!</v>
      </c>
      <c r="G134" s="23"/>
      <c r="H134" s="23"/>
      <c r="I134" s="27"/>
      <c r="J134" s="23">
        <f t="shared" si="19"/>
        <v>0</v>
      </c>
      <c r="K134" s="23">
        <f t="shared" si="20"/>
        <v>0</v>
      </c>
      <c r="L134" s="24" t="e">
        <f t="shared" si="13"/>
        <v>#DIV/0!</v>
      </c>
    </row>
    <row r="135" spans="1:12" ht="47.25" hidden="1" customHeight="1" x14ac:dyDescent="0.2">
      <c r="A135" s="52" t="s">
        <v>61</v>
      </c>
      <c r="B135" s="52"/>
      <c r="C135" s="20" t="s">
        <v>63</v>
      </c>
      <c r="D135" s="22"/>
      <c r="E135" s="23"/>
      <c r="F135" s="24" t="e">
        <f t="shared" si="16"/>
        <v>#DIV/0!</v>
      </c>
      <c r="G135" s="23"/>
      <c r="H135" s="23"/>
      <c r="I135" s="27"/>
      <c r="J135" s="23">
        <f t="shared" si="19"/>
        <v>0</v>
      </c>
      <c r="K135" s="23">
        <f t="shared" si="20"/>
        <v>0</v>
      </c>
      <c r="L135" s="24" t="e">
        <f t="shared" si="13"/>
        <v>#DIV/0!</v>
      </c>
    </row>
    <row r="136" spans="1:12" ht="46.15" hidden="1" customHeight="1" x14ac:dyDescent="0.2">
      <c r="A136" s="64" t="s">
        <v>149</v>
      </c>
      <c r="B136" s="64"/>
      <c r="C136" s="35" t="s">
        <v>64</v>
      </c>
      <c r="D136" s="26"/>
      <c r="E136" s="26"/>
      <c r="F136" s="24"/>
      <c r="G136" s="23"/>
      <c r="H136" s="23"/>
      <c r="I136" s="27"/>
      <c r="J136" s="26"/>
      <c r="K136" s="23">
        <f t="shared" si="20"/>
        <v>0</v>
      </c>
      <c r="L136" s="24" t="e">
        <f t="shared" si="13"/>
        <v>#DIV/0!</v>
      </c>
    </row>
    <row r="137" spans="1:12" ht="52.5" customHeight="1" x14ac:dyDescent="0.2">
      <c r="A137" s="64" t="s">
        <v>21</v>
      </c>
      <c r="B137" s="64"/>
      <c r="C137" s="35" t="s">
        <v>150</v>
      </c>
      <c r="D137" s="26">
        <f>D138</f>
        <v>400000</v>
      </c>
      <c r="E137" s="26">
        <f>E138</f>
        <v>363314.85</v>
      </c>
      <c r="F137" s="24">
        <f t="shared" si="16"/>
        <v>90.828712499999995</v>
      </c>
      <c r="G137" s="23"/>
      <c r="H137" s="23"/>
      <c r="I137" s="27"/>
      <c r="J137" s="26">
        <f t="shared" si="19"/>
        <v>400000</v>
      </c>
      <c r="K137" s="26">
        <f t="shared" si="20"/>
        <v>363314.85</v>
      </c>
      <c r="L137" s="24">
        <f t="shared" si="13"/>
        <v>90.828712499999995</v>
      </c>
    </row>
    <row r="138" spans="1:12" ht="41.25" customHeight="1" x14ac:dyDescent="0.2">
      <c r="A138" s="52" t="s">
        <v>22</v>
      </c>
      <c r="B138" s="52"/>
      <c r="C138" s="20" t="s">
        <v>20</v>
      </c>
      <c r="D138" s="22">
        <v>400000</v>
      </c>
      <c r="E138" s="23">
        <v>363314.85</v>
      </c>
      <c r="F138" s="24">
        <f t="shared" si="16"/>
        <v>90.828712499999995</v>
      </c>
      <c r="G138" s="23"/>
      <c r="H138" s="23"/>
      <c r="I138" s="27"/>
      <c r="J138" s="23">
        <f t="shared" si="19"/>
        <v>400000</v>
      </c>
      <c r="K138" s="23">
        <f t="shared" si="20"/>
        <v>363314.85</v>
      </c>
      <c r="L138" s="24">
        <f t="shared" si="13"/>
        <v>90.828712499999995</v>
      </c>
    </row>
    <row r="139" spans="1:12" ht="0.75" hidden="1" customHeight="1" x14ac:dyDescent="0.2">
      <c r="A139" s="81" t="s">
        <v>65</v>
      </c>
      <c r="B139" s="81"/>
      <c r="C139" s="20" t="s">
        <v>66</v>
      </c>
      <c r="D139" s="22"/>
      <c r="E139" s="23"/>
      <c r="F139" s="24" t="e">
        <f t="shared" si="16"/>
        <v>#DIV/0!</v>
      </c>
      <c r="G139" s="23"/>
      <c r="H139" s="23"/>
      <c r="I139" s="27"/>
      <c r="J139" s="23">
        <f t="shared" si="19"/>
        <v>0</v>
      </c>
      <c r="K139" s="23">
        <f t="shared" si="20"/>
        <v>0</v>
      </c>
      <c r="L139" s="24" t="e">
        <f t="shared" si="13"/>
        <v>#DIV/0!</v>
      </c>
    </row>
    <row r="140" spans="1:12" ht="24" hidden="1" customHeight="1" x14ac:dyDescent="0.3">
      <c r="A140" s="10" t="s">
        <v>101</v>
      </c>
      <c r="B140" s="10"/>
      <c r="C140" s="35" t="s">
        <v>102</v>
      </c>
      <c r="D140" s="23"/>
      <c r="E140" s="23"/>
      <c r="F140" s="24" t="e">
        <f t="shared" si="16"/>
        <v>#DIV/0!</v>
      </c>
      <c r="G140" s="23"/>
      <c r="H140" s="23"/>
      <c r="I140" s="27"/>
      <c r="J140" s="23">
        <f t="shared" ref="J140:J148" si="21">SUM(D140+G140)</f>
        <v>0</v>
      </c>
      <c r="K140" s="23"/>
      <c r="L140" s="24"/>
    </row>
    <row r="141" spans="1:12" ht="1.5" hidden="1" customHeight="1" x14ac:dyDescent="0.3">
      <c r="A141" s="10"/>
      <c r="B141" s="10"/>
      <c r="C141" s="35"/>
      <c r="D141" s="23"/>
      <c r="E141" s="23"/>
      <c r="F141" s="24"/>
      <c r="G141" s="23"/>
      <c r="H141" s="23"/>
      <c r="I141" s="27"/>
      <c r="J141" s="23"/>
      <c r="K141" s="23"/>
      <c r="L141" s="24"/>
    </row>
    <row r="142" spans="1:12" ht="34.9" customHeight="1" x14ac:dyDescent="0.3">
      <c r="A142" s="44" t="s">
        <v>103</v>
      </c>
      <c r="B142" s="44"/>
      <c r="C142" s="35" t="s">
        <v>85</v>
      </c>
      <c r="D142" s="26">
        <f>D143+D144+D145</f>
        <v>80000</v>
      </c>
      <c r="E142" s="26">
        <f>E143+E144+E145</f>
        <v>0</v>
      </c>
      <c r="F142" s="27">
        <f t="shared" si="16"/>
        <v>0</v>
      </c>
      <c r="G142" s="26">
        <f>SUM(G143:G147)</f>
        <v>0</v>
      </c>
      <c r="H142" s="26">
        <f>SUM(H143:H147)</f>
        <v>0</v>
      </c>
      <c r="I142" s="27"/>
      <c r="J142" s="26">
        <f t="shared" si="21"/>
        <v>80000</v>
      </c>
      <c r="K142" s="26">
        <f t="shared" ref="K142:K148" si="22">SUM(E142+H142)</f>
        <v>0</v>
      </c>
      <c r="L142" s="27">
        <f t="shared" ref="L142:L182" si="23">+K142/J142*100</f>
        <v>0</v>
      </c>
    </row>
    <row r="143" spans="1:12" ht="36.6" hidden="1" customHeight="1" x14ac:dyDescent="0.2">
      <c r="A143" s="52" t="s">
        <v>158</v>
      </c>
      <c r="B143" s="52"/>
      <c r="C143" s="20" t="s">
        <v>162</v>
      </c>
      <c r="D143" s="22"/>
      <c r="E143" s="23"/>
      <c r="F143" s="24" t="e">
        <f t="shared" si="16"/>
        <v>#DIV/0!</v>
      </c>
      <c r="G143" s="23"/>
      <c r="H143" s="23"/>
      <c r="I143" s="27"/>
      <c r="J143" s="23">
        <f t="shared" si="21"/>
        <v>0</v>
      </c>
      <c r="K143" s="23">
        <f t="shared" si="22"/>
        <v>0</v>
      </c>
      <c r="L143" s="24" t="e">
        <f t="shared" si="23"/>
        <v>#DIV/0!</v>
      </c>
    </row>
    <row r="144" spans="1:12" ht="40.9" hidden="1" customHeight="1" x14ac:dyDescent="0.2">
      <c r="A144" s="52" t="s">
        <v>159</v>
      </c>
      <c r="B144" s="52"/>
      <c r="C144" s="20" t="s">
        <v>86</v>
      </c>
      <c r="D144" s="22"/>
      <c r="E144" s="23"/>
      <c r="F144" s="24" t="e">
        <f t="shared" si="16"/>
        <v>#DIV/0!</v>
      </c>
      <c r="G144" s="23"/>
      <c r="H144" s="23"/>
      <c r="I144" s="27"/>
      <c r="J144" s="23">
        <f t="shared" si="21"/>
        <v>0</v>
      </c>
      <c r="K144" s="23">
        <f t="shared" si="22"/>
        <v>0</v>
      </c>
      <c r="L144" s="24" t="e">
        <f t="shared" si="23"/>
        <v>#DIV/0!</v>
      </c>
    </row>
    <row r="145" spans="1:12" ht="30" customHeight="1" x14ac:dyDescent="0.2">
      <c r="A145" s="52" t="s">
        <v>160</v>
      </c>
      <c r="B145" s="52"/>
      <c r="C145" s="20" t="s">
        <v>163</v>
      </c>
      <c r="D145" s="22">
        <v>80000</v>
      </c>
      <c r="E145" s="22">
        <f>E146+E147</f>
        <v>0</v>
      </c>
      <c r="F145" s="24">
        <f t="shared" si="16"/>
        <v>0</v>
      </c>
      <c r="G145" s="23"/>
      <c r="H145" s="23"/>
      <c r="I145" s="27"/>
      <c r="J145" s="23">
        <f t="shared" si="21"/>
        <v>80000</v>
      </c>
      <c r="K145" s="23">
        <f t="shared" si="22"/>
        <v>0</v>
      </c>
      <c r="L145" s="24">
        <f t="shared" si="23"/>
        <v>0</v>
      </c>
    </row>
    <row r="146" spans="1:12" ht="32.25" customHeight="1" x14ac:dyDescent="0.2">
      <c r="A146" s="52" t="s">
        <v>161</v>
      </c>
      <c r="B146" s="52"/>
      <c r="C146" s="20" t="s">
        <v>164</v>
      </c>
      <c r="D146" s="22">
        <v>80000</v>
      </c>
      <c r="E146" s="23"/>
      <c r="F146" s="24">
        <f t="shared" si="16"/>
        <v>0</v>
      </c>
      <c r="G146" s="23"/>
      <c r="H146" s="23"/>
      <c r="I146" s="27"/>
      <c r="J146" s="23">
        <f t="shared" si="21"/>
        <v>80000</v>
      </c>
      <c r="K146" s="23">
        <f t="shared" si="22"/>
        <v>0</v>
      </c>
      <c r="L146" s="24">
        <f t="shared" si="23"/>
        <v>0</v>
      </c>
    </row>
    <row r="147" spans="1:12" ht="0.75" hidden="1" customHeight="1" x14ac:dyDescent="0.2">
      <c r="A147" s="52" t="s">
        <v>161</v>
      </c>
      <c r="B147" s="52"/>
      <c r="C147" s="20" t="s">
        <v>164</v>
      </c>
      <c r="D147" s="22"/>
      <c r="E147" s="23"/>
      <c r="F147" s="24" t="e">
        <f t="shared" si="16"/>
        <v>#DIV/0!</v>
      </c>
      <c r="G147" s="23"/>
      <c r="H147" s="23"/>
      <c r="I147" s="27"/>
      <c r="J147" s="23">
        <f t="shared" si="21"/>
        <v>0</v>
      </c>
      <c r="K147" s="23">
        <f t="shared" si="22"/>
        <v>0</v>
      </c>
      <c r="L147" s="24" t="e">
        <f t="shared" si="23"/>
        <v>#DIV/0!</v>
      </c>
    </row>
    <row r="148" spans="1:12" ht="24.75" hidden="1" customHeight="1" x14ac:dyDescent="0.3">
      <c r="A148" s="44" t="s">
        <v>104</v>
      </c>
      <c r="B148" s="44"/>
      <c r="C148" s="35" t="s">
        <v>116</v>
      </c>
      <c r="D148" s="26" t="e">
        <f>+#REF!+#REF!</f>
        <v>#REF!</v>
      </c>
      <c r="E148" s="26" t="e">
        <f>+#REF!+#REF!</f>
        <v>#REF!</v>
      </c>
      <c r="F148" s="27" t="e">
        <f t="shared" si="16"/>
        <v>#REF!</v>
      </c>
      <c r="G148" s="26"/>
      <c r="H148" s="26"/>
      <c r="I148" s="27"/>
      <c r="J148" s="26" t="e">
        <f t="shared" si="21"/>
        <v>#REF!</v>
      </c>
      <c r="K148" s="26" t="e">
        <f t="shared" si="22"/>
        <v>#REF!</v>
      </c>
      <c r="L148" s="27" t="e">
        <f>+K148/J148*100</f>
        <v>#REF!</v>
      </c>
    </row>
    <row r="149" spans="1:12" ht="33" customHeight="1" x14ac:dyDescent="0.2">
      <c r="A149" s="49" t="s">
        <v>101</v>
      </c>
      <c r="B149" s="49"/>
      <c r="C149" s="35" t="s">
        <v>311</v>
      </c>
      <c r="D149" s="26">
        <f>D150+D152+D153+D155</f>
        <v>4861000</v>
      </c>
      <c r="E149" s="26">
        <f>E150+E152+E153+E155</f>
        <v>4801014.4400000004</v>
      </c>
      <c r="F149" s="27">
        <f t="shared" si="16"/>
        <v>98.765983131043001</v>
      </c>
      <c r="G149" s="26">
        <f t="shared" ref="G149:I149" si="24">G150+G152+G153+G155</f>
        <v>350970</v>
      </c>
      <c r="H149" s="26">
        <f t="shared" si="24"/>
        <v>60000</v>
      </c>
      <c r="I149" s="26">
        <f t="shared" si="24"/>
        <v>100</v>
      </c>
      <c r="J149" s="26">
        <f>D149+G149</f>
        <v>5211970</v>
      </c>
      <c r="K149" s="26">
        <f>E149+H149</f>
        <v>4861014.4400000004</v>
      </c>
      <c r="L149" s="27">
        <f t="shared" ref="L149" si="25">+K149/J149*100</f>
        <v>93.266354948320895</v>
      </c>
    </row>
    <row r="150" spans="1:12" ht="33" customHeight="1" x14ac:dyDescent="0.2">
      <c r="A150" s="49" t="s">
        <v>318</v>
      </c>
      <c r="B150" s="49"/>
      <c r="C150" s="35" t="s">
        <v>312</v>
      </c>
      <c r="D150" s="26">
        <f>D151</f>
        <v>15000</v>
      </c>
      <c r="E150" s="26"/>
      <c r="F150" s="27">
        <f t="shared" si="16"/>
        <v>0</v>
      </c>
      <c r="G150" s="26"/>
      <c r="H150" s="26"/>
      <c r="I150" s="27"/>
      <c r="J150" s="26">
        <f t="shared" ref="J150:J188" si="26">D150+G150</f>
        <v>15000</v>
      </c>
      <c r="K150" s="26">
        <f t="shared" ref="K150:K188" si="27">E150+H150</f>
        <v>0</v>
      </c>
      <c r="L150" s="27">
        <f t="shared" si="23"/>
        <v>0</v>
      </c>
    </row>
    <row r="151" spans="1:12" ht="33" customHeight="1" x14ac:dyDescent="0.2">
      <c r="A151" s="58" t="s">
        <v>319</v>
      </c>
      <c r="B151" s="49"/>
      <c r="C151" s="35" t="s">
        <v>313</v>
      </c>
      <c r="D151" s="26">
        <v>15000</v>
      </c>
      <c r="E151" s="26"/>
      <c r="F151" s="27">
        <f t="shared" si="16"/>
        <v>0</v>
      </c>
      <c r="G151" s="26"/>
      <c r="H151" s="26"/>
      <c r="I151" s="27"/>
      <c r="J151" s="26">
        <f t="shared" si="26"/>
        <v>15000</v>
      </c>
      <c r="K151" s="26">
        <f t="shared" si="27"/>
        <v>0</v>
      </c>
      <c r="L151" s="27">
        <f t="shared" si="23"/>
        <v>0</v>
      </c>
    </row>
    <row r="152" spans="1:12" ht="33" customHeight="1" x14ac:dyDescent="0.2">
      <c r="A152" s="49" t="s">
        <v>320</v>
      </c>
      <c r="B152" s="49"/>
      <c r="C152" s="35" t="s">
        <v>314</v>
      </c>
      <c r="D152" s="26">
        <v>4816000</v>
      </c>
      <c r="E152" s="26">
        <v>4771514.4400000004</v>
      </c>
      <c r="F152" s="27">
        <f t="shared" si="16"/>
        <v>99.076296511627916</v>
      </c>
      <c r="G152" s="26">
        <v>60000</v>
      </c>
      <c r="H152" s="26">
        <v>60000</v>
      </c>
      <c r="I152" s="27">
        <f t="shared" ref="I152" si="28">+H152/G152*100</f>
        <v>100</v>
      </c>
      <c r="J152" s="26">
        <f t="shared" si="26"/>
        <v>4876000</v>
      </c>
      <c r="K152" s="26">
        <f t="shared" si="27"/>
        <v>4831514.4400000004</v>
      </c>
      <c r="L152" s="27">
        <f t="shared" si="23"/>
        <v>99.087662838392134</v>
      </c>
    </row>
    <row r="153" spans="1:12" ht="33" customHeight="1" x14ac:dyDescent="0.2">
      <c r="A153" s="49" t="s">
        <v>321</v>
      </c>
      <c r="B153" s="49"/>
      <c r="C153" s="35" t="s">
        <v>315</v>
      </c>
      <c r="D153" s="26"/>
      <c r="E153" s="26"/>
      <c r="F153" s="27"/>
      <c r="G153" s="26">
        <v>290970</v>
      </c>
      <c r="H153" s="26"/>
      <c r="I153" s="27"/>
      <c r="J153" s="26">
        <f t="shared" si="26"/>
        <v>290970</v>
      </c>
      <c r="K153" s="26">
        <f t="shared" si="27"/>
        <v>0</v>
      </c>
      <c r="L153" s="27">
        <f t="shared" si="23"/>
        <v>0</v>
      </c>
    </row>
    <row r="154" spans="1:12" ht="33" customHeight="1" x14ac:dyDescent="0.2">
      <c r="A154" s="58" t="s">
        <v>322</v>
      </c>
      <c r="B154" s="49"/>
      <c r="C154" s="35" t="s">
        <v>316</v>
      </c>
      <c r="D154" s="26"/>
      <c r="E154" s="26"/>
      <c r="F154" s="27"/>
      <c r="G154" s="26">
        <v>290970</v>
      </c>
      <c r="H154" s="26"/>
      <c r="I154" s="27"/>
      <c r="J154" s="26">
        <f t="shared" si="26"/>
        <v>290970</v>
      </c>
      <c r="K154" s="26">
        <f t="shared" si="27"/>
        <v>0</v>
      </c>
      <c r="L154" s="27">
        <f t="shared" si="23"/>
        <v>0</v>
      </c>
    </row>
    <row r="155" spans="1:12" ht="32.450000000000003" customHeight="1" x14ac:dyDescent="0.2">
      <c r="A155" s="49" t="s">
        <v>323</v>
      </c>
      <c r="B155" s="49"/>
      <c r="C155" s="35" t="s">
        <v>317</v>
      </c>
      <c r="D155" s="26">
        <v>30000</v>
      </c>
      <c r="E155" s="26">
        <v>29500</v>
      </c>
      <c r="F155" s="27">
        <f t="shared" si="16"/>
        <v>98.333333333333329</v>
      </c>
      <c r="G155" s="26"/>
      <c r="H155" s="26"/>
      <c r="I155" s="27"/>
      <c r="J155" s="26">
        <f t="shared" si="26"/>
        <v>30000</v>
      </c>
      <c r="K155" s="26">
        <f t="shared" si="27"/>
        <v>29500</v>
      </c>
      <c r="L155" s="27">
        <f t="shared" si="23"/>
        <v>98.333333333333329</v>
      </c>
    </row>
    <row r="156" spans="1:12" ht="36.6" hidden="1" customHeight="1" x14ac:dyDescent="0.2">
      <c r="A156" s="64" t="s">
        <v>167</v>
      </c>
      <c r="B156" s="64"/>
      <c r="C156" s="35" t="s">
        <v>165</v>
      </c>
      <c r="D156" s="26"/>
      <c r="E156" s="26"/>
      <c r="F156" s="27" t="e">
        <f t="shared" si="16"/>
        <v>#DIV/0!</v>
      </c>
      <c r="G156" s="26"/>
      <c r="H156" s="26"/>
      <c r="I156" s="24"/>
      <c r="J156" s="26">
        <f t="shared" si="26"/>
        <v>0</v>
      </c>
      <c r="K156" s="26">
        <f t="shared" si="27"/>
        <v>0</v>
      </c>
      <c r="L156" s="27" t="e">
        <f t="shared" si="23"/>
        <v>#DIV/0!</v>
      </c>
    </row>
    <row r="157" spans="1:12" ht="34.9" hidden="1" customHeight="1" x14ac:dyDescent="0.2">
      <c r="A157" s="55" t="s">
        <v>71</v>
      </c>
      <c r="B157" s="55"/>
      <c r="C157" s="20" t="s">
        <v>87</v>
      </c>
      <c r="D157" s="23"/>
      <c r="E157" s="23"/>
      <c r="F157" s="27" t="e">
        <f t="shared" si="16"/>
        <v>#DIV/0!</v>
      </c>
      <c r="G157" s="23"/>
      <c r="H157" s="23"/>
      <c r="I157" s="24"/>
      <c r="J157" s="26">
        <f t="shared" si="26"/>
        <v>0</v>
      </c>
      <c r="K157" s="26">
        <f t="shared" si="27"/>
        <v>0</v>
      </c>
      <c r="L157" s="27" t="e">
        <f t="shared" si="23"/>
        <v>#DIV/0!</v>
      </c>
    </row>
    <row r="158" spans="1:12" ht="37.15" hidden="1" customHeight="1" x14ac:dyDescent="0.2">
      <c r="A158" s="55" t="s">
        <v>153</v>
      </c>
      <c r="B158" s="55"/>
      <c r="C158" s="20" t="s">
        <v>166</v>
      </c>
      <c r="D158" s="23"/>
      <c r="E158" s="23"/>
      <c r="F158" s="27" t="e">
        <f t="shared" si="16"/>
        <v>#DIV/0!</v>
      </c>
      <c r="G158" s="23"/>
      <c r="H158" s="23"/>
      <c r="I158" s="24"/>
      <c r="J158" s="26">
        <f t="shared" si="26"/>
        <v>0</v>
      </c>
      <c r="K158" s="26">
        <f t="shared" si="27"/>
        <v>0</v>
      </c>
      <c r="L158" s="27" t="e">
        <f t="shared" si="23"/>
        <v>#DIV/0!</v>
      </c>
    </row>
    <row r="159" spans="1:12" ht="36.6" hidden="1" customHeight="1" x14ac:dyDescent="0.2">
      <c r="A159" s="55" t="s">
        <v>72</v>
      </c>
      <c r="B159" s="55"/>
      <c r="C159" s="20" t="s">
        <v>88</v>
      </c>
      <c r="D159" s="23"/>
      <c r="E159" s="23"/>
      <c r="F159" s="27" t="e">
        <f t="shared" si="16"/>
        <v>#DIV/0!</v>
      </c>
      <c r="G159" s="23"/>
      <c r="H159" s="23"/>
      <c r="I159" s="24"/>
      <c r="J159" s="26">
        <f t="shared" si="26"/>
        <v>0</v>
      </c>
      <c r="K159" s="26">
        <f t="shared" si="27"/>
        <v>0</v>
      </c>
      <c r="L159" s="27" t="e">
        <f t="shared" si="23"/>
        <v>#DIV/0!</v>
      </c>
    </row>
    <row r="160" spans="1:12" ht="1.5" hidden="1" customHeight="1" x14ac:dyDescent="0.3">
      <c r="A160" s="44" t="s">
        <v>105</v>
      </c>
      <c r="B160" s="44"/>
      <c r="C160" s="35"/>
      <c r="D160" s="26">
        <f>SUM(D161:D162)</f>
        <v>0</v>
      </c>
      <c r="E160" s="26">
        <f>SUM(E161:E162)</f>
        <v>0</v>
      </c>
      <c r="F160" s="27" t="e">
        <f t="shared" si="16"/>
        <v>#DIV/0!</v>
      </c>
      <c r="G160" s="26">
        <f>SUM(G161:G162)</f>
        <v>0</v>
      </c>
      <c r="H160" s="26">
        <f>SUM(H161:H162)</f>
        <v>0</v>
      </c>
      <c r="I160" s="24" t="e">
        <f t="shared" ref="I160:I190" si="29">+H160/G160*100</f>
        <v>#DIV/0!</v>
      </c>
      <c r="J160" s="26">
        <f t="shared" si="26"/>
        <v>0</v>
      </c>
      <c r="K160" s="26">
        <f t="shared" si="27"/>
        <v>0</v>
      </c>
      <c r="L160" s="27" t="e">
        <f t="shared" si="23"/>
        <v>#DIV/0!</v>
      </c>
    </row>
    <row r="161" spans="1:12" ht="39" hidden="1" customHeight="1" x14ac:dyDescent="0.3">
      <c r="A161" s="47" t="s">
        <v>151</v>
      </c>
      <c r="B161" s="47"/>
      <c r="C161" s="20"/>
      <c r="D161" s="23"/>
      <c r="E161" s="23"/>
      <c r="F161" s="27" t="e">
        <f t="shared" si="16"/>
        <v>#DIV/0!</v>
      </c>
      <c r="G161" s="23"/>
      <c r="H161" s="23"/>
      <c r="I161" s="24" t="e">
        <f t="shared" si="29"/>
        <v>#DIV/0!</v>
      </c>
      <c r="J161" s="26">
        <f t="shared" si="26"/>
        <v>0</v>
      </c>
      <c r="K161" s="26">
        <f t="shared" si="27"/>
        <v>0</v>
      </c>
      <c r="L161" s="27" t="e">
        <f t="shared" si="23"/>
        <v>#DIV/0!</v>
      </c>
    </row>
    <row r="162" spans="1:12" ht="39" hidden="1" customHeight="1" x14ac:dyDescent="0.3">
      <c r="A162" s="82" t="s">
        <v>113</v>
      </c>
      <c r="B162" s="82"/>
      <c r="C162" s="20"/>
      <c r="D162" s="23"/>
      <c r="E162" s="23"/>
      <c r="F162" s="27" t="e">
        <f t="shared" si="16"/>
        <v>#DIV/0!</v>
      </c>
      <c r="G162" s="23"/>
      <c r="H162" s="23"/>
      <c r="I162" s="24" t="e">
        <f t="shared" si="29"/>
        <v>#DIV/0!</v>
      </c>
      <c r="J162" s="26">
        <f t="shared" si="26"/>
        <v>0</v>
      </c>
      <c r="K162" s="26">
        <f t="shared" si="27"/>
        <v>0</v>
      </c>
      <c r="L162" s="27" t="e">
        <f t="shared" si="23"/>
        <v>#DIV/0!</v>
      </c>
    </row>
    <row r="163" spans="1:12" ht="36" hidden="1" customHeight="1" x14ac:dyDescent="0.2">
      <c r="A163" s="43" t="s">
        <v>152</v>
      </c>
      <c r="B163" s="43"/>
      <c r="C163" s="20"/>
      <c r="D163" s="23"/>
      <c r="E163" s="23"/>
      <c r="F163" s="27" t="e">
        <f t="shared" si="16"/>
        <v>#DIV/0!</v>
      </c>
      <c r="G163" s="23"/>
      <c r="H163" s="23"/>
      <c r="I163" s="24" t="e">
        <f t="shared" si="29"/>
        <v>#DIV/0!</v>
      </c>
      <c r="J163" s="26">
        <f t="shared" si="26"/>
        <v>0</v>
      </c>
      <c r="K163" s="26">
        <f t="shared" si="27"/>
        <v>0</v>
      </c>
      <c r="L163" s="27" t="e">
        <f t="shared" si="23"/>
        <v>#DIV/0!</v>
      </c>
    </row>
    <row r="164" spans="1:12" ht="36" customHeight="1" x14ac:dyDescent="0.2">
      <c r="A164" s="53" t="s">
        <v>181</v>
      </c>
      <c r="B164" s="53"/>
      <c r="C164" s="35" t="s">
        <v>182</v>
      </c>
      <c r="D164" s="26">
        <f>D165+D167+D170+D173</f>
        <v>1699486</v>
      </c>
      <c r="E164" s="26">
        <f>E165+E167+E170+E173</f>
        <v>1181481.55</v>
      </c>
      <c r="F164" s="27">
        <f t="shared" si="16"/>
        <v>69.519934262477008</v>
      </c>
      <c r="G164" s="26">
        <f t="shared" ref="G164:K164" si="30">G165+G167+G170+G173</f>
        <v>235922</v>
      </c>
      <c r="H164" s="26">
        <f t="shared" si="30"/>
        <v>200985.09</v>
      </c>
      <c r="I164" s="27">
        <f t="shared" si="29"/>
        <v>85.191330185400261</v>
      </c>
      <c r="J164" s="26">
        <f t="shared" si="30"/>
        <v>1935408</v>
      </c>
      <c r="K164" s="26">
        <f t="shared" si="30"/>
        <v>1382466.64</v>
      </c>
      <c r="L164" s="27">
        <f t="shared" si="23"/>
        <v>71.430243132197447</v>
      </c>
    </row>
    <row r="165" spans="1:12" ht="36" customHeight="1" x14ac:dyDescent="0.2">
      <c r="A165" s="53" t="s">
        <v>324</v>
      </c>
      <c r="B165" s="53"/>
      <c r="C165" s="35" t="s">
        <v>325</v>
      </c>
      <c r="D165" s="26">
        <f>D166</f>
        <v>99486</v>
      </c>
      <c r="E165" s="26">
        <f t="shared" ref="E165:L165" si="31">E166</f>
        <v>49945.33</v>
      </c>
      <c r="F165" s="26">
        <f t="shared" si="31"/>
        <v>50.203375349295378</v>
      </c>
      <c r="G165" s="26">
        <f t="shared" si="31"/>
        <v>0</v>
      </c>
      <c r="H165" s="26">
        <f t="shared" si="31"/>
        <v>0</v>
      </c>
      <c r="I165" s="27"/>
      <c r="J165" s="26">
        <f t="shared" si="31"/>
        <v>99486</v>
      </c>
      <c r="K165" s="26">
        <f t="shared" si="31"/>
        <v>49945.33</v>
      </c>
      <c r="L165" s="26">
        <f t="shared" si="31"/>
        <v>50.203375349295378</v>
      </c>
    </row>
    <row r="166" spans="1:12" ht="36" customHeight="1" x14ac:dyDescent="0.2">
      <c r="A166" s="55" t="s">
        <v>326</v>
      </c>
      <c r="B166" s="53"/>
      <c r="C166" s="35" t="s">
        <v>327</v>
      </c>
      <c r="D166" s="26">
        <v>99486</v>
      </c>
      <c r="E166" s="26">
        <v>49945.33</v>
      </c>
      <c r="F166" s="27">
        <f t="shared" ref="F166:F172" si="32">+E166/D166*100</f>
        <v>50.203375349295378</v>
      </c>
      <c r="G166" s="26"/>
      <c r="H166" s="26"/>
      <c r="I166" s="27"/>
      <c r="J166" s="26">
        <f t="shared" si="26"/>
        <v>99486</v>
      </c>
      <c r="K166" s="26">
        <f t="shared" si="27"/>
        <v>49945.33</v>
      </c>
      <c r="L166" s="27">
        <f t="shared" si="23"/>
        <v>50.203375349295378</v>
      </c>
    </row>
    <row r="167" spans="1:12" ht="36" customHeight="1" x14ac:dyDescent="0.2">
      <c r="A167" s="53" t="s">
        <v>329</v>
      </c>
      <c r="B167" s="53"/>
      <c r="C167" s="35" t="s">
        <v>328</v>
      </c>
      <c r="D167" s="26"/>
      <c r="E167" s="26"/>
      <c r="F167" s="27"/>
      <c r="G167" s="26">
        <f>G168</f>
        <v>100550</v>
      </c>
      <c r="H167" s="26">
        <f t="shared" ref="H167:L167" si="33">H168</f>
        <v>98975.2</v>
      </c>
      <c r="I167" s="27">
        <f t="shared" si="29"/>
        <v>98.433814022874188</v>
      </c>
      <c r="J167" s="26">
        <f t="shared" si="33"/>
        <v>100550</v>
      </c>
      <c r="K167" s="26">
        <f t="shared" si="33"/>
        <v>98975.2</v>
      </c>
      <c r="L167" s="60">
        <f t="shared" si="33"/>
        <v>98.433814022874188</v>
      </c>
    </row>
    <row r="168" spans="1:12" ht="36" customHeight="1" x14ac:dyDescent="0.2">
      <c r="A168" s="53" t="s">
        <v>332</v>
      </c>
      <c r="B168" s="53"/>
      <c r="C168" s="35" t="s">
        <v>330</v>
      </c>
      <c r="D168" s="26"/>
      <c r="E168" s="26"/>
      <c r="F168" s="27"/>
      <c r="G168" s="26">
        <f>G169</f>
        <v>100550</v>
      </c>
      <c r="H168" s="26">
        <f t="shared" ref="H168:L168" si="34">H169</f>
        <v>98975.2</v>
      </c>
      <c r="I168" s="27">
        <f t="shared" si="29"/>
        <v>98.433814022874188</v>
      </c>
      <c r="J168" s="26">
        <f t="shared" si="34"/>
        <v>100550</v>
      </c>
      <c r="K168" s="26">
        <f t="shared" si="34"/>
        <v>98975.2</v>
      </c>
      <c r="L168" s="60">
        <f t="shared" si="34"/>
        <v>98.433814022874188</v>
      </c>
    </row>
    <row r="169" spans="1:12" ht="36" customHeight="1" x14ac:dyDescent="0.2">
      <c r="A169" s="59" t="s">
        <v>333</v>
      </c>
      <c r="B169" s="53"/>
      <c r="C169" s="35" t="s">
        <v>331</v>
      </c>
      <c r="D169" s="26"/>
      <c r="E169" s="26"/>
      <c r="F169" s="27"/>
      <c r="G169" s="26">
        <v>100550</v>
      </c>
      <c r="H169" s="26">
        <v>98975.2</v>
      </c>
      <c r="I169" s="27">
        <f t="shared" si="29"/>
        <v>98.433814022874188</v>
      </c>
      <c r="J169" s="26">
        <f t="shared" si="26"/>
        <v>100550</v>
      </c>
      <c r="K169" s="26">
        <f t="shared" si="27"/>
        <v>98975.2</v>
      </c>
      <c r="L169" s="27">
        <f t="shared" si="23"/>
        <v>98.433814022874188</v>
      </c>
    </row>
    <row r="170" spans="1:12" ht="36" customHeight="1" x14ac:dyDescent="0.2">
      <c r="A170" s="53" t="s">
        <v>183</v>
      </c>
      <c r="B170" s="53"/>
      <c r="C170" s="35" t="s">
        <v>184</v>
      </c>
      <c r="D170" s="26">
        <f>D171</f>
        <v>1600000</v>
      </c>
      <c r="E170" s="26">
        <f t="shared" ref="E170:L170" si="35">E171</f>
        <v>1131536.22</v>
      </c>
      <c r="F170" s="26">
        <f t="shared" si="35"/>
        <v>70.721013749999997</v>
      </c>
      <c r="G170" s="26">
        <f t="shared" si="35"/>
        <v>0</v>
      </c>
      <c r="H170" s="26">
        <f t="shared" si="35"/>
        <v>0</v>
      </c>
      <c r="I170" s="27"/>
      <c r="J170" s="26">
        <f t="shared" si="35"/>
        <v>1600000</v>
      </c>
      <c r="K170" s="26">
        <f t="shared" si="35"/>
        <v>1131536.22</v>
      </c>
      <c r="L170" s="26">
        <f t="shared" si="35"/>
        <v>70.721013749999997</v>
      </c>
    </row>
    <row r="171" spans="1:12" ht="36" customHeight="1" x14ac:dyDescent="0.2">
      <c r="A171" s="53" t="s">
        <v>335</v>
      </c>
      <c r="B171" s="53"/>
      <c r="C171" s="35" t="s">
        <v>334</v>
      </c>
      <c r="D171" s="26">
        <f>D172</f>
        <v>1600000</v>
      </c>
      <c r="E171" s="26">
        <f t="shared" ref="E171:L171" si="36">E172</f>
        <v>1131536.22</v>
      </c>
      <c r="F171" s="26">
        <f t="shared" si="36"/>
        <v>70.721013749999997</v>
      </c>
      <c r="G171" s="26">
        <f t="shared" si="36"/>
        <v>0</v>
      </c>
      <c r="H171" s="26">
        <f t="shared" si="36"/>
        <v>0</v>
      </c>
      <c r="I171" s="27"/>
      <c r="J171" s="26">
        <f t="shared" si="36"/>
        <v>1600000</v>
      </c>
      <c r="K171" s="26">
        <f t="shared" si="36"/>
        <v>1131536.22</v>
      </c>
      <c r="L171" s="26">
        <f t="shared" si="36"/>
        <v>70.721013749999997</v>
      </c>
    </row>
    <row r="172" spans="1:12" ht="36" customHeight="1" x14ac:dyDescent="0.2">
      <c r="A172" s="59" t="s">
        <v>193</v>
      </c>
      <c r="B172" s="53"/>
      <c r="C172" s="35" t="s">
        <v>192</v>
      </c>
      <c r="D172" s="26">
        <v>1600000</v>
      </c>
      <c r="E172" s="26">
        <v>1131536.22</v>
      </c>
      <c r="F172" s="27">
        <f t="shared" si="32"/>
        <v>70.721013749999997</v>
      </c>
      <c r="G172" s="26"/>
      <c r="H172" s="26"/>
      <c r="I172" s="27"/>
      <c r="J172" s="26">
        <f t="shared" si="26"/>
        <v>1600000</v>
      </c>
      <c r="K172" s="26">
        <f t="shared" si="27"/>
        <v>1131536.22</v>
      </c>
      <c r="L172" s="27">
        <f t="shared" si="23"/>
        <v>70.721013749999997</v>
      </c>
    </row>
    <row r="173" spans="1:12" ht="36" customHeight="1" x14ac:dyDescent="0.2">
      <c r="A173" s="53" t="s">
        <v>336</v>
      </c>
      <c r="B173" s="53"/>
      <c r="C173" s="35" t="s">
        <v>337</v>
      </c>
      <c r="D173" s="26"/>
      <c r="E173" s="26"/>
      <c r="F173" s="27"/>
      <c r="G173" s="26">
        <f>G174+G175</f>
        <v>135372</v>
      </c>
      <c r="H173" s="26">
        <f t="shared" ref="H173:K173" si="37">H174+H175</f>
        <v>102009.89</v>
      </c>
      <c r="I173" s="27">
        <f t="shared" si="29"/>
        <v>75.355235942440089</v>
      </c>
      <c r="J173" s="26">
        <f t="shared" si="37"/>
        <v>135372</v>
      </c>
      <c r="K173" s="26">
        <f t="shared" si="37"/>
        <v>102009.89</v>
      </c>
      <c r="L173" s="27">
        <f t="shared" si="23"/>
        <v>75.355235942440089</v>
      </c>
    </row>
    <row r="174" spans="1:12" ht="36" customHeight="1" x14ac:dyDescent="0.2">
      <c r="A174" s="59" t="s">
        <v>339</v>
      </c>
      <c r="B174" s="53"/>
      <c r="C174" s="35" t="s">
        <v>338</v>
      </c>
      <c r="D174" s="26"/>
      <c r="E174" s="26"/>
      <c r="F174" s="27"/>
      <c r="G174" s="26">
        <v>2372</v>
      </c>
      <c r="H174" s="26">
        <v>2371.89</v>
      </c>
      <c r="I174" s="27">
        <f t="shared" si="29"/>
        <v>99.995362563237762</v>
      </c>
      <c r="J174" s="26">
        <f t="shared" si="26"/>
        <v>2372</v>
      </c>
      <c r="K174" s="26">
        <f t="shared" si="27"/>
        <v>2371.89</v>
      </c>
      <c r="L174" s="27">
        <f t="shared" si="23"/>
        <v>99.995362563237762</v>
      </c>
    </row>
    <row r="175" spans="1:12" ht="36" customHeight="1" x14ac:dyDescent="0.2">
      <c r="A175" s="59" t="s">
        <v>340</v>
      </c>
      <c r="B175" s="53"/>
      <c r="C175" s="35" t="s">
        <v>338</v>
      </c>
      <c r="D175" s="26"/>
      <c r="E175" s="26"/>
      <c r="F175" s="23"/>
      <c r="G175" s="26">
        <v>133000</v>
      </c>
      <c r="H175" s="26">
        <v>99638</v>
      </c>
      <c r="I175" s="27">
        <f t="shared" si="29"/>
        <v>74.915789473684214</v>
      </c>
      <c r="J175" s="26">
        <f t="shared" si="26"/>
        <v>133000</v>
      </c>
      <c r="K175" s="26">
        <f t="shared" si="27"/>
        <v>99638</v>
      </c>
      <c r="L175" s="27">
        <f t="shared" si="23"/>
        <v>74.915789473684214</v>
      </c>
    </row>
    <row r="176" spans="1:12" ht="36" customHeight="1" x14ac:dyDescent="0.2">
      <c r="A176" s="53" t="s">
        <v>341</v>
      </c>
      <c r="B176" s="53"/>
      <c r="C176" s="35" t="s">
        <v>89</v>
      </c>
      <c r="D176" s="26">
        <f>D177+D179</f>
        <v>59400</v>
      </c>
      <c r="E176" s="26">
        <f t="shared" ref="E176:K176" si="38">E177+E179</f>
        <v>59400</v>
      </c>
      <c r="F176" s="26">
        <f t="shared" si="38"/>
        <v>100</v>
      </c>
      <c r="G176" s="26">
        <f t="shared" si="38"/>
        <v>342800</v>
      </c>
      <c r="H176" s="26">
        <f t="shared" si="38"/>
        <v>334882</v>
      </c>
      <c r="I176" s="27">
        <f t="shared" si="29"/>
        <v>97.690198366394398</v>
      </c>
      <c r="J176" s="26">
        <f t="shared" si="38"/>
        <v>402200</v>
      </c>
      <c r="K176" s="26">
        <f t="shared" si="38"/>
        <v>394282</v>
      </c>
      <c r="L176" s="27">
        <f t="shared" si="23"/>
        <v>98.031327697662846</v>
      </c>
    </row>
    <row r="177" spans="1:14" ht="36" customHeight="1" x14ac:dyDescent="0.2">
      <c r="A177" s="53" t="s">
        <v>348</v>
      </c>
      <c r="B177" s="53"/>
      <c r="C177" s="35" t="s">
        <v>342</v>
      </c>
      <c r="D177" s="26">
        <f>D178</f>
        <v>59400</v>
      </c>
      <c r="E177" s="26">
        <f t="shared" ref="E177:L177" si="39">E178</f>
        <v>59400</v>
      </c>
      <c r="F177" s="26">
        <f t="shared" si="39"/>
        <v>100</v>
      </c>
      <c r="G177" s="26">
        <f t="shared" si="39"/>
        <v>302000</v>
      </c>
      <c r="H177" s="26">
        <f t="shared" si="39"/>
        <v>301482</v>
      </c>
      <c r="I177" s="26">
        <f t="shared" si="39"/>
        <v>0</v>
      </c>
      <c r="J177" s="26">
        <f t="shared" si="39"/>
        <v>361400</v>
      </c>
      <c r="K177" s="26">
        <f t="shared" si="39"/>
        <v>360882</v>
      </c>
      <c r="L177" s="26">
        <f t="shared" si="39"/>
        <v>99.856668511344765</v>
      </c>
    </row>
    <row r="178" spans="1:14" ht="36" customHeight="1" x14ac:dyDescent="0.2">
      <c r="A178" s="59" t="s">
        <v>349</v>
      </c>
      <c r="B178" s="53"/>
      <c r="C178" s="35" t="s">
        <v>343</v>
      </c>
      <c r="D178" s="26">
        <v>59400</v>
      </c>
      <c r="E178" s="26">
        <v>59400</v>
      </c>
      <c r="F178" s="27">
        <f t="shared" ref="F178" si="40">+E178/D178*100</f>
        <v>100</v>
      </c>
      <c r="G178" s="26">
        <v>302000</v>
      </c>
      <c r="H178" s="26">
        <v>301482</v>
      </c>
      <c r="I178" s="27"/>
      <c r="J178" s="26">
        <f t="shared" si="26"/>
        <v>361400</v>
      </c>
      <c r="K178" s="26">
        <f t="shared" si="27"/>
        <v>360882</v>
      </c>
      <c r="L178" s="27">
        <f t="shared" si="23"/>
        <v>99.856668511344765</v>
      </c>
    </row>
    <row r="179" spans="1:14" ht="36" customHeight="1" x14ac:dyDescent="0.2">
      <c r="A179" s="53" t="s">
        <v>350</v>
      </c>
      <c r="B179" s="53"/>
      <c r="C179" s="35" t="s">
        <v>344</v>
      </c>
      <c r="D179" s="26"/>
      <c r="E179" s="26"/>
      <c r="F179" s="23"/>
      <c r="G179" s="26">
        <f>G180</f>
        <v>40800</v>
      </c>
      <c r="H179" s="26">
        <f t="shared" ref="H179:K179" si="41">H180</f>
        <v>33400</v>
      </c>
      <c r="I179" s="27">
        <f t="shared" si="29"/>
        <v>81.862745098039213</v>
      </c>
      <c r="J179" s="26">
        <f t="shared" si="41"/>
        <v>40800</v>
      </c>
      <c r="K179" s="26">
        <f t="shared" si="41"/>
        <v>33400</v>
      </c>
      <c r="L179" s="27">
        <f t="shared" si="23"/>
        <v>81.862745098039213</v>
      </c>
    </row>
    <row r="180" spans="1:14" ht="36" customHeight="1" x14ac:dyDescent="0.2">
      <c r="A180" s="53" t="s">
        <v>351</v>
      </c>
      <c r="B180" s="53"/>
      <c r="C180" s="35" t="s">
        <v>345</v>
      </c>
      <c r="D180" s="26"/>
      <c r="E180" s="26"/>
      <c r="F180" s="23"/>
      <c r="G180" s="26">
        <f>G181+G182</f>
        <v>40800</v>
      </c>
      <c r="H180" s="26">
        <f t="shared" ref="H180:K180" si="42">H181+H182</f>
        <v>33400</v>
      </c>
      <c r="I180" s="27">
        <f t="shared" si="29"/>
        <v>81.862745098039213</v>
      </c>
      <c r="J180" s="26">
        <f t="shared" si="42"/>
        <v>40800</v>
      </c>
      <c r="K180" s="26">
        <f t="shared" si="42"/>
        <v>33400</v>
      </c>
      <c r="L180" s="27">
        <f t="shared" si="23"/>
        <v>81.862745098039213</v>
      </c>
    </row>
    <row r="181" spans="1:14" ht="36" customHeight="1" x14ac:dyDescent="0.2">
      <c r="A181" s="59" t="s">
        <v>352</v>
      </c>
      <c r="B181" s="53"/>
      <c r="C181" s="35" t="s">
        <v>346</v>
      </c>
      <c r="D181" s="26"/>
      <c r="E181" s="26"/>
      <c r="F181" s="23"/>
      <c r="G181" s="26">
        <v>6300</v>
      </c>
      <c r="H181" s="26"/>
      <c r="I181" s="27">
        <f t="shared" si="29"/>
        <v>0</v>
      </c>
      <c r="J181" s="26">
        <f t="shared" si="26"/>
        <v>6300</v>
      </c>
      <c r="K181" s="26">
        <f t="shared" si="27"/>
        <v>0</v>
      </c>
      <c r="L181" s="27">
        <f t="shared" si="23"/>
        <v>0</v>
      </c>
    </row>
    <row r="182" spans="1:14" ht="36" customHeight="1" x14ac:dyDescent="0.2">
      <c r="A182" s="59" t="s">
        <v>353</v>
      </c>
      <c r="B182" s="53"/>
      <c r="C182" s="35" t="s">
        <v>347</v>
      </c>
      <c r="D182" s="26"/>
      <c r="E182" s="26"/>
      <c r="F182" s="23"/>
      <c r="G182" s="26">
        <v>34500</v>
      </c>
      <c r="H182" s="26">
        <v>33400</v>
      </c>
      <c r="I182" s="27">
        <f t="shared" si="29"/>
        <v>96.811594202898561</v>
      </c>
      <c r="J182" s="26">
        <f t="shared" si="26"/>
        <v>34500</v>
      </c>
      <c r="K182" s="26">
        <f t="shared" si="27"/>
        <v>33400</v>
      </c>
      <c r="L182" s="27">
        <f t="shared" si="23"/>
        <v>96.811594202898561</v>
      </c>
    </row>
    <row r="183" spans="1:14" ht="36" hidden="1" customHeight="1" x14ac:dyDescent="0.2">
      <c r="A183" s="83" t="s">
        <v>183</v>
      </c>
      <c r="B183" s="83"/>
      <c r="C183" s="20" t="s">
        <v>184</v>
      </c>
      <c r="D183" s="22"/>
      <c r="E183" s="22"/>
      <c r="F183" s="22"/>
      <c r="G183" s="22"/>
      <c r="H183" s="22"/>
      <c r="I183" s="30"/>
      <c r="J183" s="26">
        <f t="shared" si="26"/>
        <v>0</v>
      </c>
      <c r="K183" s="26">
        <f t="shared" si="27"/>
        <v>0</v>
      </c>
      <c r="L183" s="30"/>
    </row>
    <row r="184" spans="1:14" ht="45" hidden="1" customHeight="1" x14ac:dyDescent="0.2">
      <c r="A184" s="54" t="s">
        <v>193</v>
      </c>
      <c r="B184" s="54"/>
      <c r="C184" s="20" t="s">
        <v>192</v>
      </c>
      <c r="D184" s="22"/>
      <c r="E184" s="22"/>
      <c r="F184" s="24"/>
      <c r="G184" s="26"/>
      <c r="H184" s="26"/>
      <c r="I184" s="24"/>
      <c r="J184" s="26">
        <f t="shared" si="26"/>
        <v>0</v>
      </c>
      <c r="K184" s="26">
        <f t="shared" si="27"/>
        <v>0</v>
      </c>
      <c r="L184" s="27"/>
    </row>
    <row r="185" spans="1:14" ht="40.9" hidden="1" customHeight="1" x14ac:dyDescent="0.2">
      <c r="A185" s="52" t="s">
        <v>185</v>
      </c>
      <c r="B185" s="52"/>
      <c r="C185" s="20" t="s">
        <v>186</v>
      </c>
      <c r="D185" s="23"/>
      <c r="E185" s="23"/>
      <c r="F185" s="24"/>
      <c r="G185" s="23"/>
      <c r="H185" s="23"/>
      <c r="I185" s="24"/>
      <c r="J185" s="26">
        <f t="shared" si="26"/>
        <v>0</v>
      </c>
      <c r="K185" s="26">
        <f t="shared" si="27"/>
        <v>0</v>
      </c>
      <c r="L185" s="24"/>
    </row>
    <row r="186" spans="1:14" ht="34.15" hidden="1" customHeight="1" x14ac:dyDescent="0.2">
      <c r="A186" s="49" t="s">
        <v>106</v>
      </c>
      <c r="B186" s="49"/>
      <c r="C186" s="35" t="s">
        <v>89</v>
      </c>
      <c r="D186" s="26"/>
      <c r="E186" s="26"/>
      <c r="F186" s="24"/>
      <c r="G186" s="26"/>
      <c r="H186" s="26"/>
      <c r="I186" s="26"/>
      <c r="J186" s="26">
        <f t="shared" si="26"/>
        <v>0</v>
      </c>
      <c r="K186" s="26">
        <f t="shared" si="27"/>
        <v>0</v>
      </c>
      <c r="L186" s="27"/>
    </row>
    <row r="187" spans="1:14" ht="37.9" hidden="1" customHeight="1" x14ac:dyDescent="0.2">
      <c r="A187" s="43" t="s">
        <v>115</v>
      </c>
      <c r="B187" s="43"/>
      <c r="C187" s="20" t="s">
        <v>168</v>
      </c>
      <c r="D187" s="22"/>
      <c r="E187" s="23"/>
      <c r="F187" s="24"/>
      <c r="G187" s="23"/>
      <c r="H187" s="23"/>
      <c r="I187" s="24"/>
      <c r="J187" s="26">
        <f t="shared" si="26"/>
        <v>0</v>
      </c>
      <c r="K187" s="26">
        <f t="shared" si="27"/>
        <v>0</v>
      </c>
      <c r="L187" s="24"/>
    </row>
    <row r="188" spans="1:14" ht="9.75" hidden="1" customHeight="1" x14ac:dyDescent="0.2">
      <c r="A188" s="43"/>
      <c r="B188" s="43"/>
      <c r="C188" s="20"/>
      <c r="D188" s="23"/>
      <c r="E188" s="23"/>
      <c r="F188" s="24" t="e">
        <f>+E188/D188*100</f>
        <v>#DIV/0!</v>
      </c>
      <c r="G188" s="23"/>
      <c r="H188" s="23"/>
      <c r="I188" s="24" t="e">
        <f t="shared" si="29"/>
        <v>#DIV/0!</v>
      </c>
      <c r="J188" s="26">
        <f t="shared" si="26"/>
        <v>0</v>
      </c>
      <c r="K188" s="26">
        <f t="shared" si="27"/>
        <v>0</v>
      </c>
      <c r="L188" s="24" t="e">
        <f t="shared" ref="L188:L191" si="43">+K188/J188*100</f>
        <v>#DIV/0!</v>
      </c>
    </row>
    <row r="189" spans="1:14" ht="35.25" customHeight="1" x14ac:dyDescent="0.2">
      <c r="A189" s="50" t="s">
        <v>114</v>
      </c>
      <c r="B189" s="50"/>
      <c r="C189" s="36">
        <v>900201</v>
      </c>
      <c r="D189" s="26">
        <f>D176+D164+D149+D142+D120+D100+D96</f>
        <v>25071286</v>
      </c>
      <c r="E189" s="26">
        <f>E176+E164+E149+E142+E120+E100+E96</f>
        <v>23986182.340000004</v>
      </c>
      <c r="F189" s="27">
        <f t="shared" ref="F189" si="44">+E189/D189*100</f>
        <v>95.671926601611119</v>
      </c>
      <c r="G189" s="26">
        <f t="shared" ref="G189:K189" si="45">G176+G164+G149+G142+G120+G100+G96</f>
        <v>1529577</v>
      </c>
      <c r="H189" s="26">
        <f t="shared" si="45"/>
        <v>892769.86</v>
      </c>
      <c r="I189" s="27">
        <f t="shared" si="29"/>
        <v>58.367108030520853</v>
      </c>
      <c r="J189" s="26">
        <f t="shared" si="45"/>
        <v>26600863</v>
      </c>
      <c r="K189" s="26">
        <f t="shared" si="45"/>
        <v>24878952.200000003</v>
      </c>
      <c r="L189" s="27">
        <f t="shared" si="43"/>
        <v>93.526861139805888</v>
      </c>
    </row>
    <row r="190" spans="1:14" ht="40.15" customHeight="1" x14ac:dyDescent="0.3">
      <c r="A190" s="51" t="s">
        <v>9</v>
      </c>
      <c r="B190" s="51"/>
      <c r="C190" s="37"/>
      <c r="D190" s="26">
        <f>D197+D198</f>
        <v>287680</v>
      </c>
      <c r="E190" s="26">
        <f>E197+E198</f>
        <v>224293.29</v>
      </c>
      <c r="F190" s="27">
        <f>+E190/D190*100</f>
        <v>77.966243743047841</v>
      </c>
      <c r="G190" s="26">
        <f>G197+G198</f>
        <v>300000</v>
      </c>
      <c r="H190" s="26">
        <f>H197+H198</f>
        <v>300000</v>
      </c>
      <c r="I190" s="27">
        <f t="shared" si="29"/>
        <v>100</v>
      </c>
      <c r="J190" s="26">
        <f>G190+D190</f>
        <v>587680</v>
      </c>
      <c r="K190" s="26">
        <f>H190+E190</f>
        <v>524293.29</v>
      </c>
      <c r="L190" s="27">
        <f t="shared" si="43"/>
        <v>89.214077389055277</v>
      </c>
      <c r="M190" s="16"/>
      <c r="N190" s="12"/>
    </row>
    <row r="191" spans="1:14" ht="46.15" hidden="1" customHeight="1" x14ac:dyDescent="0.2">
      <c r="A191" s="54" t="s">
        <v>14</v>
      </c>
      <c r="B191" s="54"/>
      <c r="C191" s="19">
        <v>9330</v>
      </c>
      <c r="D191" s="22"/>
      <c r="E191" s="23"/>
      <c r="F191" s="24"/>
      <c r="G191" s="23"/>
      <c r="H191" s="23"/>
      <c r="I191" s="24"/>
      <c r="J191" s="26">
        <f t="shared" ref="J191:J198" si="46">G191+D191</f>
        <v>0</v>
      </c>
      <c r="K191" s="26">
        <f t="shared" ref="K191:K198" si="47">H191+E191</f>
        <v>0</v>
      </c>
      <c r="L191" s="24" t="e">
        <f t="shared" si="43"/>
        <v>#DIV/0!</v>
      </c>
    </row>
    <row r="192" spans="1:14" ht="0.75" hidden="1" customHeight="1" x14ac:dyDescent="0.2">
      <c r="A192" s="52" t="s">
        <v>187</v>
      </c>
      <c r="B192" s="52"/>
      <c r="C192" s="19">
        <v>9510</v>
      </c>
      <c r="D192" s="22"/>
      <c r="E192" s="23"/>
      <c r="F192" s="24"/>
      <c r="G192" s="23"/>
      <c r="H192" s="23"/>
      <c r="I192" s="24"/>
      <c r="J192" s="26">
        <f t="shared" si="46"/>
        <v>0</v>
      </c>
      <c r="K192" s="26">
        <f t="shared" si="47"/>
        <v>0</v>
      </c>
      <c r="L192" s="24"/>
    </row>
    <row r="193" spans="1:12" ht="0.75" hidden="1" customHeight="1" x14ac:dyDescent="0.2">
      <c r="A193" s="52"/>
      <c r="B193" s="52"/>
      <c r="C193" s="19"/>
      <c r="D193" s="22"/>
      <c r="E193" s="23"/>
      <c r="F193" s="24"/>
      <c r="G193" s="23"/>
      <c r="H193" s="23"/>
      <c r="I193" s="24"/>
      <c r="J193" s="26">
        <f t="shared" si="46"/>
        <v>0</v>
      </c>
      <c r="K193" s="26">
        <f t="shared" si="47"/>
        <v>0</v>
      </c>
      <c r="L193" s="24"/>
    </row>
    <row r="194" spans="1:12" ht="37.9" hidden="1" customHeight="1" x14ac:dyDescent="0.2">
      <c r="A194" s="54" t="s">
        <v>195</v>
      </c>
      <c r="B194" s="54"/>
      <c r="C194" s="19">
        <v>9750</v>
      </c>
      <c r="D194" s="22"/>
      <c r="E194" s="23"/>
      <c r="F194" s="24"/>
      <c r="G194" s="23"/>
      <c r="H194" s="23"/>
      <c r="I194" s="24"/>
      <c r="J194" s="26">
        <f t="shared" si="46"/>
        <v>0</v>
      </c>
      <c r="K194" s="26">
        <f t="shared" si="47"/>
        <v>0</v>
      </c>
      <c r="L194" s="24"/>
    </row>
    <row r="195" spans="1:12" ht="42.6" hidden="1" customHeight="1" x14ac:dyDescent="0.2">
      <c r="A195" s="56" t="s">
        <v>187</v>
      </c>
      <c r="B195" s="56"/>
      <c r="C195" s="19">
        <v>9510</v>
      </c>
      <c r="D195" s="22"/>
      <c r="E195" s="23"/>
      <c r="F195" s="24"/>
      <c r="G195" s="23"/>
      <c r="H195" s="23"/>
      <c r="I195" s="24"/>
      <c r="J195" s="26">
        <f t="shared" si="46"/>
        <v>0</v>
      </c>
      <c r="K195" s="26">
        <f t="shared" si="47"/>
        <v>0</v>
      </c>
      <c r="L195" s="24"/>
    </row>
    <row r="196" spans="1:12" ht="42.6" hidden="1" customHeight="1" x14ac:dyDescent="0.2">
      <c r="A196" s="56" t="s">
        <v>200</v>
      </c>
      <c r="B196" s="56"/>
      <c r="C196" s="19">
        <v>9620</v>
      </c>
      <c r="D196" s="22"/>
      <c r="E196" s="23"/>
      <c r="F196" s="24"/>
      <c r="G196" s="23"/>
      <c r="H196" s="23"/>
      <c r="I196" s="24"/>
      <c r="J196" s="26">
        <f t="shared" si="46"/>
        <v>0</v>
      </c>
      <c r="K196" s="26">
        <f t="shared" si="47"/>
        <v>0</v>
      </c>
      <c r="L196" s="24"/>
    </row>
    <row r="197" spans="1:12" ht="43.5" customHeight="1" x14ac:dyDescent="0.2">
      <c r="A197" s="52" t="s">
        <v>15</v>
      </c>
      <c r="B197" s="52"/>
      <c r="C197" s="19">
        <v>9770</v>
      </c>
      <c r="D197" s="22">
        <v>242680</v>
      </c>
      <c r="E197" s="23">
        <v>179293.29</v>
      </c>
      <c r="F197" s="24">
        <f>+E197/D197*100</f>
        <v>73.880538157244118</v>
      </c>
      <c r="G197" s="23">
        <v>300000</v>
      </c>
      <c r="H197" s="23">
        <v>300000</v>
      </c>
      <c r="I197" s="24">
        <f>+H197/G197*100</f>
        <v>100</v>
      </c>
      <c r="J197" s="26">
        <f t="shared" si="46"/>
        <v>542680</v>
      </c>
      <c r="K197" s="26">
        <f t="shared" si="47"/>
        <v>479293.29000000004</v>
      </c>
      <c r="L197" s="24">
        <f t="shared" ref="L197:L199" si="48">+K197/J197*100</f>
        <v>88.319689319672747</v>
      </c>
    </row>
    <row r="198" spans="1:12" ht="43.5" customHeight="1" x14ac:dyDescent="0.2">
      <c r="A198" s="52" t="s">
        <v>169</v>
      </c>
      <c r="B198" s="52"/>
      <c r="C198" s="19">
        <v>9800</v>
      </c>
      <c r="D198" s="22">
        <v>45000</v>
      </c>
      <c r="E198" s="23">
        <v>45000</v>
      </c>
      <c r="F198" s="24">
        <f>+E198/D198*100</f>
        <v>100</v>
      </c>
      <c r="G198" s="23"/>
      <c r="H198" s="23"/>
      <c r="I198" s="24"/>
      <c r="J198" s="26">
        <f t="shared" si="46"/>
        <v>45000</v>
      </c>
      <c r="K198" s="26">
        <f t="shared" si="47"/>
        <v>45000</v>
      </c>
      <c r="L198" s="24">
        <f t="shared" si="48"/>
        <v>100</v>
      </c>
    </row>
    <row r="199" spans="1:12" ht="39.75" customHeight="1" x14ac:dyDescent="0.2">
      <c r="A199" s="50" t="s">
        <v>119</v>
      </c>
      <c r="B199" s="50"/>
      <c r="C199" s="21"/>
      <c r="D199" s="26">
        <f>D189+D190</f>
        <v>25358966</v>
      </c>
      <c r="E199" s="26">
        <f>E189+E190</f>
        <v>24210475.630000003</v>
      </c>
      <c r="F199" s="27">
        <f>+E199/D199*100</f>
        <v>95.471067826661397</v>
      </c>
      <c r="G199" s="26">
        <f>G189+G190</f>
        <v>1829577</v>
      </c>
      <c r="H199" s="26">
        <f>H189+H190</f>
        <v>1192769.8599999999</v>
      </c>
      <c r="I199" s="27">
        <f t="shared" ref="I199" si="49">+H199/G199*100</f>
        <v>65.193750249374574</v>
      </c>
      <c r="J199" s="26">
        <f>J189+J190</f>
        <v>27188543</v>
      </c>
      <c r="K199" s="26">
        <f>K189+K190</f>
        <v>25403245.490000002</v>
      </c>
      <c r="L199" s="27">
        <f t="shared" si="48"/>
        <v>93.433640375653823</v>
      </c>
    </row>
    <row r="200" spans="1:12" ht="0.75" hidden="1" customHeight="1" x14ac:dyDescent="0.2">
      <c r="A200" s="14" t="s">
        <v>121</v>
      </c>
      <c r="B200" s="14"/>
      <c r="C200" s="38"/>
      <c r="D200" s="28"/>
      <c r="E200" s="28"/>
      <c r="F200" s="27"/>
      <c r="G200" s="23"/>
      <c r="H200" s="40"/>
      <c r="I200" s="24"/>
      <c r="J200" s="26"/>
      <c r="K200" s="26"/>
      <c r="L200" s="27"/>
    </row>
    <row r="201" spans="1:12" ht="29.25" hidden="1" customHeight="1" x14ac:dyDescent="0.3">
      <c r="A201" s="51" t="s">
        <v>170</v>
      </c>
      <c r="B201" s="51"/>
      <c r="C201" s="39">
        <v>4000</v>
      </c>
      <c r="D201" s="22"/>
      <c r="E201" s="25">
        <f>SUM(E203:E208)</f>
        <v>0</v>
      </c>
      <c r="F201" s="24"/>
      <c r="G201" s="22"/>
      <c r="H201" s="42"/>
      <c r="I201" s="24"/>
      <c r="J201" s="22"/>
      <c r="K201" s="31">
        <f>SUM(E201+H201)</f>
        <v>0</v>
      </c>
      <c r="L201" s="30"/>
    </row>
    <row r="202" spans="1:12" ht="29.25" hidden="1" customHeight="1" x14ac:dyDescent="0.3">
      <c r="A202" s="48" t="s">
        <v>176</v>
      </c>
      <c r="B202" s="48"/>
      <c r="C202" s="39">
        <v>4100</v>
      </c>
      <c r="D202" s="22"/>
      <c r="E202" s="25"/>
      <c r="F202" s="24"/>
      <c r="G202" s="26"/>
      <c r="H202" s="42"/>
      <c r="I202" s="24"/>
      <c r="J202" s="26"/>
      <c r="K202" s="42"/>
      <c r="L202" s="30"/>
    </row>
    <row r="203" spans="1:12" ht="35.25" hidden="1" customHeight="1" x14ac:dyDescent="0.2">
      <c r="A203" s="43" t="s">
        <v>171</v>
      </c>
      <c r="B203" s="43"/>
      <c r="C203" s="19">
        <v>4110</v>
      </c>
      <c r="D203" s="23"/>
      <c r="E203" s="28"/>
      <c r="F203" s="24"/>
      <c r="G203" s="23"/>
      <c r="H203" s="40"/>
      <c r="I203" s="30"/>
      <c r="J203" s="23"/>
      <c r="K203" s="28"/>
      <c r="L203" s="30"/>
    </row>
    <row r="204" spans="1:12" ht="27" hidden="1" customHeight="1" x14ac:dyDescent="0.2">
      <c r="A204" s="43"/>
      <c r="B204" s="43"/>
      <c r="C204" s="19"/>
      <c r="D204" s="23"/>
      <c r="E204" s="28"/>
      <c r="F204" s="24"/>
      <c r="G204" s="23"/>
      <c r="H204" s="40"/>
      <c r="I204" s="30"/>
      <c r="J204" s="23"/>
      <c r="K204" s="28"/>
      <c r="L204" s="30"/>
    </row>
    <row r="205" spans="1:12" ht="30" hidden="1" customHeight="1" x14ac:dyDescent="0.2">
      <c r="A205" s="43" t="s">
        <v>172</v>
      </c>
      <c r="B205" s="43"/>
      <c r="C205" s="19">
        <v>4113</v>
      </c>
      <c r="D205" s="23"/>
      <c r="E205" s="28"/>
      <c r="F205" s="24"/>
      <c r="G205" s="23"/>
      <c r="H205" s="40"/>
      <c r="I205" s="30"/>
      <c r="J205" s="23"/>
      <c r="K205" s="28"/>
      <c r="L205" s="30" t="e">
        <f>+K205/J205*100</f>
        <v>#DIV/0!</v>
      </c>
    </row>
    <row r="206" spans="1:12" ht="30" hidden="1" customHeight="1" x14ac:dyDescent="0.2">
      <c r="A206" s="43" t="s">
        <v>173</v>
      </c>
      <c r="B206" s="43"/>
      <c r="C206" s="19">
        <v>4120</v>
      </c>
      <c r="D206" s="23"/>
      <c r="E206" s="28"/>
      <c r="F206" s="24"/>
      <c r="G206" s="28"/>
      <c r="H206" s="40"/>
      <c r="I206" s="30"/>
      <c r="J206" s="28"/>
      <c r="K206" s="40"/>
      <c r="L206" s="30"/>
    </row>
    <row r="207" spans="1:12" ht="30" hidden="1" customHeight="1" x14ac:dyDescent="0.2">
      <c r="A207" s="43" t="s">
        <v>174</v>
      </c>
      <c r="B207" s="43"/>
      <c r="C207" s="19">
        <v>4123</v>
      </c>
      <c r="D207" s="23"/>
      <c r="E207" s="28"/>
      <c r="F207" s="24"/>
      <c r="G207" s="28"/>
      <c r="H207" s="40"/>
      <c r="I207" s="30"/>
      <c r="J207" s="28"/>
      <c r="K207" s="40"/>
      <c r="L207" s="30"/>
    </row>
    <row r="208" spans="1:12" ht="30" hidden="1" customHeight="1" x14ac:dyDescent="0.2">
      <c r="A208" s="43" t="s">
        <v>175</v>
      </c>
      <c r="B208" s="43"/>
      <c r="C208" s="19">
        <v>9102</v>
      </c>
      <c r="D208" s="23"/>
      <c r="E208" s="28"/>
      <c r="F208" s="24"/>
      <c r="G208" s="23"/>
      <c r="H208" s="40"/>
      <c r="I208" s="30"/>
      <c r="J208" s="23"/>
      <c r="K208" s="28"/>
      <c r="L208" s="30"/>
    </row>
    <row r="209" spans="1:12" ht="31.5" hidden="1" customHeight="1" x14ac:dyDescent="0.2">
      <c r="A209" s="50" t="s">
        <v>122</v>
      </c>
      <c r="B209" s="50"/>
      <c r="C209" s="38"/>
      <c r="D209" s="26"/>
      <c r="E209" s="31">
        <f>SUM(E203:E208)</f>
        <v>0</v>
      </c>
      <c r="F209" s="27"/>
      <c r="G209" s="26"/>
      <c r="H209" s="41"/>
      <c r="I209" s="27"/>
      <c r="J209" s="26"/>
      <c r="K209" s="31"/>
      <c r="L209" s="27"/>
    </row>
    <row r="210" spans="1:12" ht="31.5" customHeight="1" x14ac:dyDescent="0.2">
      <c r="A210" s="50" t="s">
        <v>194</v>
      </c>
      <c r="B210" s="50"/>
      <c r="C210" s="38"/>
      <c r="D210" s="26"/>
      <c r="E210" s="31"/>
      <c r="F210" s="27"/>
      <c r="G210" s="26"/>
      <c r="H210" s="41"/>
      <c r="I210" s="27"/>
      <c r="J210" s="26"/>
      <c r="K210" s="31"/>
      <c r="L210" s="27"/>
    </row>
    <row r="211" spans="1:12" ht="31.5" customHeight="1" x14ac:dyDescent="0.2">
      <c r="A211" s="84" t="s">
        <v>196</v>
      </c>
      <c r="B211" s="84"/>
      <c r="C211" s="38"/>
      <c r="D211" s="25">
        <v>-258766</v>
      </c>
      <c r="E211" s="25">
        <v>381143.44</v>
      </c>
      <c r="F211" s="24">
        <f>+E211/D211*100</f>
        <v>-147.29270460570552</v>
      </c>
      <c r="G211" s="25">
        <v>-1273942</v>
      </c>
      <c r="H211" s="85">
        <v>-295086.69</v>
      </c>
      <c r="I211" s="24">
        <f>-H211/G211*100</f>
        <v>-23.163275094156564</v>
      </c>
      <c r="J211" s="25">
        <f>D211+G211</f>
        <v>-1532708</v>
      </c>
      <c r="K211" s="25">
        <f>E211+H211</f>
        <v>86056.75</v>
      </c>
      <c r="L211" s="24">
        <f>+K211/J211*100</f>
        <v>-5.6146865547775571</v>
      </c>
    </row>
    <row r="212" spans="1:12" ht="31.5" customHeight="1" x14ac:dyDescent="0.2">
      <c r="A212" s="84" t="s">
        <v>197</v>
      </c>
      <c r="B212" s="84"/>
      <c r="C212" s="38"/>
      <c r="D212" s="26"/>
      <c r="E212" s="25">
        <v>-9264318.1500000004</v>
      </c>
      <c r="F212" s="27"/>
      <c r="G212" s="26"/>
      <c r="H212" s="85">
        <v>4913.3100000000004</v>
      </c>
      <c r="I212" s="27"/>
      <c r="J212" s="26"/>
      <c r="K212" s="25">
        <f>E212+H212</f>
        <v>-9259404.8399999999</v>
      </c>
      <c r="L212" s="27"/>
    </row>
    <row r="213" spans="1:12" ht="31.5" customHeight="1" x14ac:dyDescent="0.2">
      <c r="A213" s="86" t="s">
        <v>134</v>
      </c>
      <c r="B213" s="86"/>
      <c r="C213" s="87">
        <v>200000</v>
      </c>
      <c r="D213" s="28"/>
      <c r="E213" s="25">
        <v>-381143.44</v>
      </c>
      <c r="F213" s="24"/>
      <c r="G213" s="28"/>
      <c r="H213" s="25">
        <v>295086.69</v>
      </c>
      <c r="I213" s="88"/>
      <c r="J213" s="23"/>
      <c r="K213" s="28">
        <f t="shared" ref="K213:K258" si="50">E213+H213</f>
        <v>-86056.75</v>
      </c>
      <c r="L213" s="24"/>
    </row>
    <row r="214" spans="1:12" ht="26.25" customHeight="1" x14ac:dyDescent="0.2">
      <c r="A214" s="86" t="s">
        <v>135</v>
      </c>
      <c r="B214" s="86"/>
      <c r="C214" s="87" t="s">
        <v>3</v>
      </c>
      <c r="D214" s="23"/>
      <c r="E214" s="25">
        <v>9264318.1500000004</v>
      </c>
      <c r="F214" s="24"/>
      <c r="G214" s="23"/>
      <c r="H214" s="25">
        <v>-4913.3100000000004</v>
      </c>
      <c r="I214" s="88"/>
      <c r="J214" s="23"/>
      <c r="K214" s="28">
        <f t="shared" si="50"/>
        <v>9259404.8399999999</v>
      </c>
      <c r="L214" s="24"/>
    </row>
    <row r="215" spans="1:12" ht="24.75" customHeight="1" x14ac:dyDescent="0.2">
      <c r="A215" s="49" t="s">
        <v>136</v>
      </c>
      <c r="B215" s="49"/>
      <c r="C215" s="87">
        <v>203400</v>
      </c>
      <c r="D215" s="23">
        <f>D216+D217</f>
        <v>0</v>
      </c>
      <c r="E215" s="22">
        <f>E216+E217</f>
        <v>0</v>
      </c>
      <c r="F215" s="24"/>
      <c r="G215" s="23"/>
      <c r="H215" s="89"/>
      <c r="I215" s="88"/>
      <c r="J215" s="23">
        <f>J216+J217</f>
        <v>0</v>
      </c>
      <c r="K215" s="28">
        <f t="shared" si="50"/>
        <v>0</v>
      </c>
      <c r="L215" s="24"/>
    </row>
    <row r="216" spans="1:12" ht="27" customHeight="1" x14ac:dyDescent="0.2">
      <c r="A216" s="43" t="s">
        <v>145</v>
      </c>
      <c r="B216" s="43"/>
      <c r="C216" s="90">
        <v>203410</v>
      </c>
      <c r="D216" s="23"/>
      <c r="E216" s="22"/>
      <c r="F216" s="24"/>
      <c r="G216" s="23"/>
      <c r="H216" s="89"/>
      <c r="I216" s="88"/>
      <c r="J216" s="23">
        <f>SUM(D216+G216)</f>
        <v>0</v>
      </c>
      <c r="K216" s="28">
        <f t="shared" si="50"/>
        <v>0</v>
      </c>
      <c r="L216" s="24"/>
    </row>
    <row r="217" spans="1:12" ht="27" customHeight="1" x14ac:dyDescent="0.2">
      <c r="A217" s="43" t="s">
        <v>146</v>
      </c>
      <c r="B217" s="43"/>
      <c r="C217" s="90">
        <v>203420</v>
      </c>
      <c r="D217" s="28"/>
      <c r="E217" s="91"/>
      <c r="F217" s="24"/>
      <c r="G217" s="23"/>
      <c r="H217" s="89"/>
      <c r="I217" s="88"/>
      <c r="J217" s="28">
        <f>SUM(D217+G217)</f>
        <v>0</v>
      </c>
      <c r="K217" s="28">
        <f t="shared" si="50"/>
        <v>0</v>
      </c>
      <c r="L217" s="24"/>
    </row>
    <row r="218" spans="1:12" ht="32.25" customHeight="1" x14ac:dyDescent="0.2">
      <c r="A218" s="49" t="s">
        <v>4</v>
      </c>
      <c r="B218" s="49"/>
      <c r="C218" s="87">
        <v>205000</v>
      </c>
      <c r="D218" s="28">
        <f>D220-D221</f>
        <v>0</v>
      </c>
      <c r="E218" s="25"/>
      <c r="F218" s="24"/>
      <c r="G218" s="23"/>
      <c r="H218" s="25">
        <v>-12024.8</v>
      </c>
      <c r="I218" s="88"/>
      <c r="J218" s="23">
        <f>J220-J221</f>
        <v>0</v>
      </c>
      <c r="K218" s="28">
        <f t="shared" si="50"/>
        <v>-12024.8</v>
      </c>
      <c r="L218" s="24"/>
    </row>
    <row r="219" spans="1:12" ht="30.75" customHeight="1" x14ac:dyDescent="0.2">
      <c r="A219" s="49" t="s">
        <v>5</v>
      </c>
      <c r="B219" s="49"/>
      <c r="C219" s="87" t="s">
        <v>0</v>
      </c>
      <c r="D219" s="23"/>
      <c r="E219" s="25"/>
      <c r="F219" s="24"/>
      <c r="G219" s="23"/>
      <c r="H219" s="25">
        <v>-12024.8</v>
      </c>
      <c r="I219" s="88"/>
      <c r="J219" s="23"/>
      <c r="K219" s="28">
        <f t="shared" si="50"/>
        <v>-12024.8</v>
      </c>
      <c r="L219" s="24"/>
    </row>
    <row r="220" spans="1:12" ht="31.5" customHeight="1" x14ac:dyDescent="0.2">
      <c r="A220" s="43" t="s">
        <v>124</v>
      </c>
      <c r="B220" s="43"/>
      <c r="C220" s="90">
        <v>205100</v>
      </c>
      <c r="D220" s="23"/>
      <c r="E220" s="25"/>
      <c r="F220" s="24"/>
      <c r="G220" s="23"/>
      <c r="H220" s="22">
        <v>85330.16</v>
      </c>
      <c r="I220" s="88"/>
      <c r="J220" s="23">
        <f>SUM(D220+G220)</f>
        <v>0</v>
      </c>
      <c r="K220" s="28">
        <f t="shared" si="50"/>
        <v>85330.16</v>
      </c>
      <c r="L220" s="24"/>
    </row>
    <row r="221" spans="1:12" ht="26.25" customHeight="1" x14ac:dyDescent="0.2">
      <c r="A221" s="43" t="s">
        <v>125</v>
      </c>
      <c r="B221" s="43"/>
      <c r="C221" s="90">
        <v>205200</v>
      </c>
      <c r="D221" s="23"/>
      <c r="E221" s="22"/>
      <c r="F221" s="24"/>
      <c r="G221" s="23"/>
      <c r="H221" s="22">
        <v>97354.96</v>
      </c>
      <c r="I221" s="88"/>
      <c r="J221" s="23">
        <f>SUM(D221+G221)</f>
        <v>0</v>
      </c>
      <c r="K221" s="28">
        <f t="shared" si="50"/>
        <v>97354.96</v>
      </c>
      <c r="L221" s="24"/>
    </row>
    <row r="222" spans="1:12" ht="26.25" hidden="1" customHeight="1" x14ac:dyDescent="0.2">
      <c r="A222" s="43" t="s">
        <v>137</v>
      </c>
      <c r="B222" s="43"/>
      <c r="C222" s="90">
        <v>205300</v>
      </c>
      <c r="D222" s="23"/>
      <c r="E222" s="22"/>
      <c r="F222" s="24"/>
      <c r="G222" s="23"/>
      <c r="H222" s="25"/>
      <c r="I222" s="88"/>
      <c r="J222" s="23"/>
      <c r="K222" s="28">
        <f t="shared" si="50"/>
        <v>0</v>
      </c>
      <c r="L222" s="24"/>
    </row>
    <row r="223" spans="1:12" ht="28.5" hidden="1" customHeight="1" x14ac:dyDescent="0.2">
      <c r="A223" s="43" t="s">
        <v>137</v>
      </c>
      <c r="B223" s="43"/>
      <c r="C223" s="90" t="s">
        <v>12</v>
      </c>
      <c r="D223" s="23"/>
      <c r="E223" s="89"/>
      <c r="F223" s="24"/>
      <c r="G223" s="23"/>
      <c r="H223" s="25"/>
      <c r="I223" s="88"/>
      <c r="J223" s="23"/>
      <c r="K223" s="28">
        <f t="shared" si="50"/>
        <v>0</v>
      </c>
      <c r="L223" s="24"/>
    </row>
    <row r="224" spans="1:12" ht="27.75" hidden="1" customHeight="1" x14ac:dyDescent="0.2">
      <c r="A224" s="43" t="s">
        <v>138</v>
      </c>
      <c r="B224" s="43"/>
      <c r="C224" s="90">
        <v>205340</v>
      </c>
      <c r="D224" s="23"/>
      <c r="E224" s="89"/>
      <c r="F224" s="24"/>
      <c r="G224" s="23"/>
      <c r="H224" s="25"/>
      <c r="I224" s="88"/>
      <c r="J224" s="23"/>
      <c r="K224" s="28">
        <f t="shared" si="50"/>
        <v>0</v>
      </c>
      <c r="L224" s="24"/>
    </row>
    <row r="225" spans="1:12" ht="26.25" hidden="1" customHeight="1" x14ac:dyDescent="0.2">
      <c r="A225" s="43" t="s">
        <v>138</v>
      </c>
      <c r="B225" s="43"/>
      <c r="C225" s="90" t="s">
        <v>80</v>
      </c>
      <c r="D225" s="23"/>
      <c r="E225" s="89"/>
      <c r="F225" s="24"/>
      <c r="G225" s="23"/>
      <c r="H225" s="25"/>
      <c r="I225" s="88"/>
      <c r="J225" s="23"/>
      <c r="K225" s="28">
        <f t="shared" si="50"/>
        <v>0</v>
      </c>
      <c r="L225" s="24"/>
    </row>
    <row r="226" spans="1:12" ht="24.75" hidden="1" customHeight="1" x14ac:dyDescent="0.2">
      <c r="A226" s="49" t="s">
        <v>126</v>
      </c>
      <c r="B226" s="49"/>
      <c r="C226" s="92">
        <v>206000</v>
      </c>
      <c r="D226" s="23"/>
      <c r="E226" s="89"/>
      <c r="F226" s="24"/>
      <c r="G226" s="23"/>
      <c r="H226" s="89"/>
      <c r="I226" s="88"/>
      <c r="J226" s="23"/>
      <c r="K226" s="28">
        <f t="shared" si="50"/>
        <v>0</v>
      </c>
      <c r="L226" s="24"/>
    </row>
    <row r="227" spans="1:12" ht="24" hidden="1" customHeight="1" x14ac:dyDescent="0.2">
      <c r="A227" s="43" t="s">
        <v>128</v>
      </c>
      <c r="B227" s="43"/>
      <c r="C227" s="90">
        <v>206100</v>
      </c>
      <c r="D227" s="23"/>
      <c r="E227" s="89"/>
      <c r="F227" s="24"/>
      <c r="G227" s="23"/>
      <c r="H227" s="89"/>
      <c r="I227" s="88"/>
      <c r="J227" s="23"/>
      <c r="K227" s="28">
        <f t="shared" si="50"/>
        <v>0</v>
      </c>
      <c r="L227" s="24"/>
    </row>
    <row r="228" spans="1:12" ht="24" hidden="1" customHeight="1" x14ac:dyDescent="0.2">
      <c r="A228" s="43" t="s">
        <v>127</v>
      </c>
      <c r="B228" s="43"/>
      <c r="C228" s="90">
        <v>206200</v>
      </c>
      <c r="D228" s="23"/>
      <c r="E228" s="89"/>
      <c r="F228" s="24"/>
      <c r="G228" s="23"/>
      <c r="H228" s="89"/>
      <c r="I228" s="88"/>
      <c r="J228" s="23"/>
      <c r="K228" s="28">
        <f t="shared" si="50"/>
        <v>0</v>
      </c>
      <c r="L228" s="24"/>
    </row>
    <row r="229" spans="1:12" ht="32.25" customHeight="1" x14ac:dyDescent="0.2">
      <c r="A229" s="49" t="s">
        <v>6</v>
      </c>
      <c r="B229" s="49"/>
      <c r="C229" s="87">
        <v>208000</v>
      </c>
      <c r="D229" s="25"/>
      <c r="E229" s="25">
        <v>-381143.44</v>
      </c>
      <c r="F229" s="88"/>
      <c r="G229" s="25"/>
      <c r="H229" s="25">
        <v>307111.49</v>
      </c>
      <c r="I229" s="88"/>
      <c r="J229" s="23">
        <f>J231-J232</f>
        <v>0</v>
      </c>
      <c r="K229" s="28">
        <f t="shared" si="50"/>
        <v>-74031.950000000012</v>
      </c>
      <c r="L229" s="24"/>
    </row>
    <row r="230" spans="1:12" ht="32.25" customHeight="1" x14ac:dyDescent="0.2">
      <c r="A230" s="49" t="s">
        <v>7</v>
      </c>
      <c r="B230" s="49"/>
      <c r="C230" s="87">
        <v>208000</v>
      </c>
      <c r="D230" s="23"/>
      <c r="E230" s="25">
        <v>9264318.1500000004</v>
      </c>
      <c r="F230" s="88"/>
      <c r="G230" s="23"/>
      <c r="H230" s="25">
        <v>7111.49</v>
      </c>
      <c r="I230" s="88"/>
      <c r="J230" s="23">
        <f>SUM(D230+G230)</f>
        <v>0</v>
      </c>
      <c r="K230" s="28">
        <f t="shared" si="50"/>
        <v>9271429.6400000006</v>
      </c>
      <c r="L230" s="24"/>
    </row>
    <row r="231" spans="1:12" ht="30.75" customHeight="1" x14ac:dyDescent="0.25">
      <c r="A231" s="43" t="s">
        <v>124</v>
      </c>
      <c r="B231" s="43"/>
      <c r="C231" s="90">
        <v>208100</v>
      </c>
      <c r="D231" s="93"/>
      <c r="E231" s="22">
        <v>1101255.55</v>
      </c>
      <c r="F231" s="88"/>
      <c r="G231" s="23"/>
      <c r="H231" s="22">
        <v>781247.16</v>
      </c>
      <c r="I231" s="88"/>
      <c r="J231" s="23">
        <f>SUM(D231+G231)</f>
        <v>0</v>
      </c>
      <c r="K231" s="28">
        <f t="shared" si="50"/>
        <v>1882502.71</v>
      </c>
      <c r="L231" s="24"/>
    </row>
    <row r="232" spans="1:12" ht="33" customHeight="1" x14ac:dyDescent="0.2">
      <c r="A232" s="43" t="s">
        <v>125</v>
      </c>
      <c r="B232" s="43"/>
      <c r="C232" s="90">
        <v>208200</v>
      </c>
      <c r="D232" s="23"/>
      <c r="E232" s="22">
        <v>720647.79</v>
      </c>
      <c r="F232" s="88"/>
      <c r="G232" s="23"/>
      <c r="H232" s="22">
        <v>1235886.8700000001</v>
      </c>
      <c r="I232" s="88"/>
      <c r="J232" s="23">
        <f>SUM(D232+G232)</f>
        <v>0</v>
      </c>
      <c r="K232" s="28">
        <f t="shared" si="50"/>
        <v>1956534.6600000001</v>
      </c>
      <c r="L232" s="24"/>
    </row>
    <row r="233" spans="1:12" ht="31.5" customHeight="1" x14ac:dyDescent="0.2">
      <c r="A233" s="94" t="s">
        <v>137</v>
      </c>
      <c r="B233" s="94"/>
      <c r="C233" s="87">
        <v>208300</v>
      </c>
      <c r="D233" s="23"/>
      <c r="E233" s="25"/>
      <c r="F233" s="95"/>
      <c r="G233" s="22"/>
      <c r="H233" s="25"/>
      <c r="I233" s="95"/>
      <c r="J233" s="22">
        <f>SUM(D233+G233)</f>
        <v>0</v>
      </c>
      <c r="K233" s="28">
        <f t="shared" si="50"/>
        <v>0</v>
      </c>
      <c r="L233" s="24"/>
    </row>
    <row r="234" spans="1:12" ht="26.25" hidden="1" customHeight="1" x14ac:dyDescent="0.2">
      <c r="A234" s="96"/>
      <c r="B234" s="96"/>
      <c r="C234" s="87"/>
      <c r="D234" s="23"/>
      <c r="E234" s="25"/>
      <c r="F234" s="95"/>
      <c r="G234" s="22"/>
      <c r="H234" s="25"/>
      <c r="I234" s="95"/>
      <c r="J234" s="22"/>
      <c r="K234" s="28">
        <f t="shared" si="50"/>
        <v>0</v>
      </c>
      <c r="L234" s="24"/>
    </row>
    <row r="235" spans="1:12" ht="26.25" customHeight="1" x14ac:dyDescent="0.2">
      <c r="A235" s="96" t="s">
        <v>354</v>
      </c>
      <c r="B235" s="96"/>
      <c r="C235" s="87">
        <v>208310</v>
      </c>
      <c r="D235" s="23"/>
      <c r="E235" s="25">
        <v>9645461.5899999999</v>
      </c>
      <c r="F235" s="95"/>
      <c r="G235" s="22"/>
      <c r="H235" s="25">
        <v>-300000</v>
      </c>
      <c r="I235" s="95"/>
      <c r="J235" s="22"/>
      <c r="K235" s="28">
        <f t="shared" si="50"/>
        <v>9345461.5899999999</v>
      </c>
      <c r="L235" s="24"/>
    </row>
    <row r="236" spans="1:12" ht="29.25" customHeight="1" x14ac:dyDescent="0.2">
      <c r="A236" s="96" t="s">
        <v>138</v>
      </c>
      <c r="B236" s="96"/>
      <c r="C236" s="90">
        <v>208340</v>
      </c>
      <c r="D236" s="23"/>
      <c r="E236" s="25">
        <v>9645461.5899999999</v>
      </c>
      <c r="F236" s="88"/>
      <c r="G236" s="23"/>
      <c r="H236" s="25">
        <v>-300000</v>
      </c>
      <c r="I236" s="88"/>
      <c r="J236" s="23"/>
      <c r="K236" s="28">
        <f t="shared" si="50"/>
        <v>9345461.5899999999</v>
      </c>
      <c r="L236" s="24"/>
    </row>
    <row r="237" spans="1:12" ht="23.25" hidden="1" customHeight="1" x14ac:dyDescent="0.2">
      <c r="A237" s="94" t="s">
        <v>143</v>
      </c>
      <c r="B237" s="94"/>
      <c r="C237" s="90"/>
      <c r="D237" s="23">
        <f>+D218+D226+D229</f>
        <v>0</v>
      </c>
      <c r="E237" s="89">
        <f>+E218+E226+E229</f>
        <v>-381143.44</v>
      </c>
      <c r="F237" s="88"/>
      <c r="G237" s="23">
        <f>+G218+G226+G229</f>
        <v>0</v>
      </c>
      <c r="H237" s="97">
        <f>+H218+H226+H229</f>
        <v>295086.69</v>
      </c>
      <c r="I237" s="88">
        <f>+I218+I226+I229</f>
        <v>0</v>
      </c>
      <c r="J237" s="23">
        <f>SUM(D237+G237)</f>
        <v>0</v>
      </c>
      <c r="K237" s="28">
        <f t="shared" si="50"/>
        <v>-86056.75</v>
      </c>
      <c r="L237" s="24" t="e">
        <f>+K237/J237*100</f>
        <v>#DIV/0!</v>
      </c>
    </row>
    <row r="238" spans="1:12" ht="21" hidden="1" customHeight="1" x14ac:dyDescent="0.2">
      <c r="A238" s="94" t="s">
        <v>144</v>
      </c>
      <c r="B238" s="94"/>
      <c r="C238" s="90"/>
      <c r="D238" s="23"/>
      <c r="E238" s="89">
        <f>+E218+E226+E229+E236</f>
        <v>9264318.1500000004</v>
      </c>
      <c r="F238" s="88"/>
      <c r="G238" s="23">
        <f>+G218+G226+G229+G236</f>
        <v>0</v>
      </c>
      <c r="H238" s="97">
        <f>+H218+H226+H229+H236</f>
        <v>-4913.3099999999977</v>
      </c>
      <c r="I238" s="88"/>
      <c r="J238" s="23">
        <f>SUM(D238+G238)</f>
        <v>0</v>
      </c>
      <c r="K238" s="28">
        <f t="shared" si="50"/>
        <v>9259404.8399999999</v>
      </c>
      <c r="L238" s="24"/>
    </row>
    <row r="239" spans="1:12" ht="39.75" customHeight="1" x14ac:dyDescent="0.2">
      <c r="A239" s="96" t="s">
        <v>99</v>
      </c>
      <c r="B239" s="96"/>
      <c r="C239" s="98">
        <v>208400</v>
      </c>
      <c r="D239" s="28"/>
      <c r="E239" s="25">
        <v>-761751.2</v>
      </c>
      <c r="F239" s="88"/>
      <c r="G239" s="23"/>
      <c r="H239" s="25">
        <v>761751.2</v>
      </c>
      <c r="I239" s="88"/>
      <c r="J239" s="23"/>
      <c r="K239" s="28">
        <f t="shared" si="50"/>
        <v>0</v>
      </c>
      <c r="L239" s="24"/>
    </row>
    <row r="240" spans="1:12" ht="39.75" customHeight="1" x14ac:dyDescent="0.2">
      <c r="A240" s="86" t="s">
        <v>143</v>
      </c>
      <c r="B240" s="86"/>
      <c r="C240" s="98"/>
      <c r="D240" s="25">
        <f t="shared" ref="D240:J241" si="51">D213</f>
        <v>0</v>
      </c>
      <c r="E240" s="25">
        <f t="shared" si="51"/>
        <v>-381143.44</v>
      </c>
      <c r="F240" s="25">
        <f t="shared" si="51"/>
        <v>0</v>
      </c>
      <c r="G240" s="25">
        <f t="shared" si="51"/>
        <v>0</v>
      </c>
      <c r="H240" s="25">
        <f t="shared" si="51"/>
        <v>295086.69</v>
      </c>
      <c r="I240" s="25">
        <f t="shared" si="51"/>
        <v>0</v>
      </c>
      <c r="J240" s="25">
        <f t="shared" si="51"/>
        <v>0</v>
      </c>
      <c r="K240" s="28">
        <f t="shared" si="50"/>
        <v>-86056.75</v>
      </c>
      <c r="L240" s="24"/>
    </row>
    <row r="241" spans="1:12" ht="39.75" customHeight="1" x14ac:dyDescent="0.2">
      <c r="A241" s="86" t="s">
        <v>144</v>
      </c>
      <c r="B241" s="86"/>
      <c r="C241" s="98"/>
      <c r="D241" s="25">
        <f t="shared" si="51"/>
        <v>0</v>
      </c>
      <c r="E241" s="25">
        <f t="shared" si="51"/>
        <v>9264318.1500000004</v>
      </c>
      <c r="F241" s="95">
        <f t="shared" si="51"/>
        <v>0</v>
      </c>
      <c r="G241" s="25">
        <f t="shared" si="51"/>
        <v>0</v>
      </c>
      <c r="H241" s="25">
        <f t="shared" si="51"/>
        <v>-4913.3100000000004</v>
      </c>
      <c r="I241" s="95">
        <f t="shared" si="51"/>
        <v>0</v>
      </c>
      <c r="J241" s="25">
        <f t="shared" si="51"/>
        <v>0</v>
      </c>
      <c r="K241" s="28">
        <f t="shared" si="50"/>
        <v>9259404.8399999999</v>
      </c>
      <c r="L241" s="24"/>
    </row>
    <row r="242" spans="1:12" ht="28.5" customHeight="1" x14ac:dyDescent="0.2">
      <c r="A242" s="99" t="s">
        <v>139</v>
      </c>
      <c r="B242" s="99"/>
      <c r="C242" s="87">
        <v>600000</v>
      </c>
      <c r="D242" s="28">
        <v>258766</v>
      </c>
      <c r="E242" s="28">
        <f>E213</f>
        <v>-381143.44</v>
      </c>
      <c r="F242" s="24">
        <f>+E242/D242*100</f>
        <v>-147.29270460570552</v>
      </c>
      <c r="G242" s="28">
        <v>1273942</v>
      </c>
      <c r="H242" s="28">
        <f>H213</f>
        <v>295086.69</v>
      </c>
      <c r="I242" s="24">
        <f>-H242/G242*100</f>
        <v>-23.163275094156564</v>
      </c>
      <c r="J242" s="28">
        <f>SUM(D242+G242)</f>
        <v>1532708</v>
      </c>
      <c r="K242" s="28">
        <f t="shared" si="50"/>
        <v>-86056.75</v>
      </c>
      <c r="L242" s="24">
        <f>+K242/J242*100</f>
        <v>-5.6146865547775571</v>
      </c>
    </row>
    <row r="243" spans="1:12" ht="32.25" customHeight="1" x14ac:dyDescent="0.3">
      <c r="A243" s="44" t="s">
        <v>140</v>
      </c>
      <c r="B243" s="44"/>
      <c r="C243" s="87">
        <v>600000</v>
      </c>
      <c r="D243" s="28"/>
      <c r="E243" s="25">
        <f>E214</f>
        <v>9264318.1500000004</v>
      </c>
      <c r="F243" s="88"/>
      <c r="G243" s="23"/>
      <c r="H243" s="25">
        <v>-4913.3100000000004</v>
      </c>
      <c r="I243" s="88"/>
      <c r="J243" s="23"/>
      <c r="K243" s="28">
        <f t="shared" si="50"/>
        <v>9259404.8399999999</v>
      </c>
      <c r="L243" s="24"/>
    </row>
    <row r="244" spans="1:12" ht="15.75" hidden="1" customHeight="1" x14ac:dyDescent="0.3">
      <c r="A244" s="44" t="s">
        <v>126</v>
      </c>
      <c r="B244" s="44"/>
      <c r="C244" s="92">
        <v>601000</v>
      </c>
      <c r="D244" s="23"/>
      <c r="E244" s="89">
        <f>+E245-E246</f>
        <v>0</v>
      </c>
      <c r="F244" s="88"/>
      <c r="G244" s="23">
        <f>+G245-G246</f>
        <v>0</v>
      </c>
      <c r="H244" s="100">
        <f>+H245-H246</f>
        <v>0</v>
      </c>
      <c r="I244" s="88"/>
      <c r="J244" s="23">
        <f>SUM(D244+G244)</f>
        <v>0</v>
      </c>
      <c r="K244" s="28">
        <f t="shared" si="50"/>
        <v>0</v>
      </c>
      <c r="L244" s="24"/>
    </row>
    <row r="245" spans="1:12" ht="18.75" hidden="1" customHeight="1" x14ac:dyDescent="0.3">
      <c r="A245" s="46" t="s">
        <v>128</v>
      </c>
      <c r="B245" s="46"/>
      <c r="C245" s="90">
        <v>601100</v>
      </c>
      <c r="D245" s="23"/>
      <c r="E245" s="89"/>
      <c r="F245" s="88"/>
      <c r="G245" s="23"/>
      <c r="H245" s="100"/>
      <c r="I245" s="88"/>
      <c r="J245" s="23"/>
      <c r="K245" s="28">
        <f t="shared" si="50"/>
        <v>0</v>
      </c>
      <c r="L245" s="24"/>
    </row>
    <row r="246" spans="1:12" ht="18.75" hidden="1" customHeight="1" x14ac:dyDescent="0.3">
      <c r="A246" s="46" t="s">
        <v>127</v>
      </c>
      <c r="B246" s="46"/>
      <c r="C246" s="90">
        <v>601200</v>
      </c>
      <c r="D246" s="23"/>
      <c r="E246" s="89"/>
      <c r="F246" s="88"/>
      <c r="G246" s="23"/>
      <c r="H246" s="100"/>
      <c r="I246" s="88"/>
      <c r="J246" s="23">
        <f>SUM(D246+G246)</f>
        <v>0</v>
      </c>
      <c r="K246" s="28">
        <f t="shared" si="50"/>
        <v>0</v>
      </c>
      <c r="L246" s="24"/>
    </row>
    <row r="247" spans="1:12" ht="32.25" customHeight="1" x14ac:dyDescent="0.3">
      <c r="A247" s="44" t="s">
        <v>141</v>
      </c>
      <c r="B247" s="44"/>
      <c r="C247" s="87">
        <v>602000</v>
      </c>
      <c r="D247" s="28">
        <f>D242</f>
        <v>258766</v>
      </c>
      <c r="E247" s="28">
        <f>E242</f>
        <v>-381143.44</v>
      </c>
      <c r="F247" s="24">
        <f>+E247/D247*100</f>
        <v>-147.29270460570552</v>
      </c>
      <c r="G247" s="28">
        <f>G242</f>
        <v>1273942</v>
      </c>
      <c r="H247" s="28">
        <f>H242</f>
        <v>295086.69</v>
      </c>
      <c r="I247" s="24">
        <f>-H247/G247*100</f>
        <v>-23.163275094156564</v>
      </c>
      <c r="J247" s="28">
        <f>SUM(D247+G247)</f>
        <v>1532708</v>
      </c>
      <c r="K247" s="28">
        <f t="shared" si="50"/>
        <v>-86056.75</v>
      </c>
      <c r="L247" s="24">
        <f>+K247/J247*100</f>
        <v>-5.6146865547775571</v>
      </c>
    </row>
    <row r="248" spans="1:12" ht="28.5" customHeight="1" x14ac:dyDescent="0.3">
      <c r="A248" s="44" t="s">
        <v>142</v>
      </c>
      <c r="B248" s="44"/>
      <c r="C248" s="87" t="s">
        <v>8</v>
      </c>
      <c r="D248" s="23"/>
      <c r="E248" s="25">
        <f>E249-E250+E252+E255</f>
        <v>9264318.1500000004</v>
      </c>
      <c r="F248" s="88"/>
      <c r="G248" s="23"/>
      <c r="H248" s="25">
        <v>-4913.3100000000004</v>
      </c>
      <c r="I248" s="88"/>
      <c r="J248" s="23"/>
      <c r="K248" s="28">
        <f t="shared" si="50"/>
        <v>9259404.8399999999</v>
      </c>
      <c r="L248" s="24"/>
    </row>
    <row r="249" spans="1:12" ht="28.5" customHeight="1" x14ac:dyDescent="0.3">
      <c r="A249" s="46" t="s">
        <v>124</v>
      </c>
      <c r="B249" s="46"/>
      <c r="C249" s="90">
        <v>602100</v>
      </c>
      <c r="D249" s="23">
        <v>1090566</v>
      </c>
      <c r="E249" s="22">
        <f>E231</f>
        <v>1101255.55</v>
      </c>
      <c r="F249" s="24">
        <f>+E249/D249*100</f>
        <v>100.98018368443542</v>
      </c>
      <c r="G249" s="23">
        <v>502142</v>
      </c>
      <c r="H249" s="22">
        <v>866577.32</v>
      </c>
      <c r="I249" s="88"/>
      <c r="J249" s="23">
        <f>SUM(D249+G249)</f>
        <v>1592708</v>
      </c>
      <c r="K249" s="28">
        <f t="shared" si="50"/>
        <v>1967832.87</v>
      </c>
      <c r="L249" s="24"/>
    </row>
    <row r="250" spans="1:12" ht="27" customHeight="1" x14ac:dyDescent="0.3">
      <c r="A250" s="46" t="s">
        <v>125</v>
      </c>
      <c r="B250" s="46"/>
      <c r="C250" s="90">
        <v>602200</v>
      </c>
      <c r="D250" s="23">
        <v>60000</v>
      </c>
      <c r="E250" s="22">
        <v>720647.79</v>
      </c>
      <c r="F250" s="24">
        <f>+E250/D250*100</f>
        <v>1201.0796500000001</v>
      </c>
      <c r="G250" s="23">
        <f>+G232+G221</f>
        <v>0</v>
      </c>
      <c r="H250" s="22">
        <v>1333241.83</v>
      </c>
      <c r="I250" s="88"/>
      <c r="J250" s="23">
        <f>SUM(D250+G250)</f>
        <v>60000</v>
      </c>
      <c r="K250" s="28">
        <f t="shared" si="50"/>
        <v>2053889.62</v>
      </c>
      <c r="L250" s="24"/>
    </row>
    <row r="251" spans="1:12" ht="24.75" hidden="1" customHeight="1" x14ac:dyDescent="0.3">
      <c r="A251" s="46" t="s">
        <v>137</v>
      </c>
      <c r="B251" s="46"/>
      <c r="C251" s="90">
        <v>602300</v>
      </c>
      <c r="D251" s="23"/>
      <c r="E251" s="91"/>
      <c r="F251" s="88"/>
      <c r="G251" s="23"/>
      <c r="H251" s="25"/>
      <c r="I251" s="88"/>
      <c r="J251" s="23"/>
      <c r="K251" s="28">
        <f t="shared" si="50"/>
        <v>0</v>
      </c>
      <c r="L251" s="24"/>
    </row>
    <row r="252" spans="1:12" ht="24.75" customHeight="1" x14ac:dyDescent="0.3">
      <c r="A252" s="46" t="s">
        <v>138</v>
      </c>
      <c r="B252" s="46"/>
      <c r="C252" s="90" t="s">
        <v>1</v>
      </c>
      <c r="D252" s="28">
        <f>+D236</f>
        <v>0</v>
      </c>
      <c r="E252" s="25">
        <f>+E236</f>
        <v>9645461.5899999999</v>
      </c>
      <c r="F252" s="88">
        <f>+F236</f>
        <v>0</v>
      </c>
      <c r="G252" s="23">
        <f>+G236</f>
        <v>0</v>
      </c>
      <c r="H252" s="25">
        <f>+H236+H225</f>
        <v>-300000</v>
      </c>
      <c r="I252" s="88">
        <f>+I236</f>
        <v>0</v>
      </c>
      <c r="J252" s="23">
        <f>+J236</f>
        <v>0</v>
      </c>
      <c r="K252" s="28">
        <f t="shared" si="50"/>
        <v>9345461.5899999999</v>
      </c>
      <c r="L252" s="28">
        <f>+L236</f>
        <v>0</v>
      </c>
    </row>
    <row r="253" spans="1:12" ht="27.75" hidden="1" customHeight="1" x14ac:dyDescent="0.3">
      <c r="A253" s="46" t="s">
        <v>137</v>
      </c>
      <c r="B253" s="46"/>
      <c r="C253" s="90">
        <v>602304</v>
      </c>
      <c r="D253" s="28"/>
      <c r="E253" s="25"/>
      <c r="F253" s="88"/>
      <c r="G253" s="23"/>
      <c r="H253" s="25"/>
      <c r="I253" s="88"/>
      <c r="J253" s="23"/>
      <c r="K253" s="28">
        <f t="shared" si="50"/>
        <v>0</v>
      </c>
      <c r="L253" s="28"/>
    </row>
    <row r="254" spans="1:12" ht="27.75" customHeight="1" x14ac:dyDescent="0.3">
      <c r="A254" s="46" t="s">
        <v>138</v>
      </c>
      <c r="B254" s="46"/>
      <c r="C254" s="90" t="s">
        <v>2</v>
      </c>
      <c r="D254" s="28">
        <f>+D233+D223</f>
        <v>0</v>
      </c>
      <c r="E254" s="25">
        <v>9645461.5899999999</v>
      </c>
      <c r="F254" s="88">
        <f>+F233+F223</f>
        <v>0</v>
      </c>
      <c r="G254" s="23">
        <f>+G233+G223</f>
        <v>0</v>
      </c>
      <c r="H254" s="25">
        <v>-300000</v>
      </c>
      <c r="I254" s="88">
        <f>+I233+I223</f>
        <v>0</v>
      </c>
      <c r="J254" s="23">
        <f>+J233+J223</f>
        <v>0</v>
      </c>
      <c r="K254" s="28">
        <f t="shared" si="50"/>
        <v>9345461.5899999999</v>
      </c>
      <c r="L254" s="21"/>
    </row>
    <row r="255" spans="1:12" ht="35.25" customHeight="1" x14ac:dyDescent="0.3">
      <c r="A255" s="101" t="s">
        <v>78</v>
      </c>
      <c r="B255" s="101"/>
      <c r="C255" s="21">
        <v>602400</v>
      </c>
      <c r="D255" s="28">
        <v>-771800</v>
      </c>
      <c r="E255" s="28">
        <v>-761751.2</v>
      </c>
      <c r="F255" s="24">
        <f>+E255/D255*100</f>
        <v>98.698004664420822</v>
      </c>
      <c r="G255" s="28">
        <v>771800</v>
      </c>
      <c r="H255" s="22">
        <v>761751.2</v>
      </c>
      <c r="I255" s="24">
        <f>--H255/G255*100</f>
        <v>98.698004664420822</v>
      </c>
      <c r="J255" s="23"/>
      <c r="K255" s="28">
        <f t="shared" si="50"/>
        <v>0</v>
      </c>
      <c r="L255" s="21"/>
    </row>
    <row r="256" spans="1:12" ht="36" hidden="1" customHeight="1" x14ac:dyDescent="0.3">
      <c r="A256" s="101" t="s">
        <v>136</v>
      </c>
      <c r="B256" s="101"/>
      <c r="C256" s="21">
        <v>603000</v>
      </c>
      <c r="D256" s="28"/>
      <c r="E256" s="25"/>
      <c r="F256" s="88"/>
      <c r="G256" s="23"/>
      <c r="H256" s="22"/>
      <c r="I256" s="88"/>
      <c r="J256" s="23"/>
      <c r="K256" s="28">
        <f t="shared" si="50"/>
        <v>0</v>
      </c>
      <c r="L256" s="21"/>
    </row>
    <row r="257" spans="1:12" ht="28.5" customHeight="1" x14ac:dyDescent="0.2">
      <c r="A257" s="99" t="s">
        <v>143</v>
      </c>
      <c r="B257" s="99"/>
      <c r="C257" s="21"/>
      <c r="D257" s="25">
        <f t="shared" ref="D257:J257" si="52">D242</f>
        <v>258766</v>
      </c>
      <c r="E257" s="25">
        <f t="shared" si="52"/>
        <v>-381143.44</v>
      </c>
      <c r="F257" s="95">
        <f t="shared" si="52"/>
        <v>-147.29270460570552</v>
      </c>
      <c r="G257" s="25">
        <f t="shared" si="52"/>
        <v>1273942</v>
      </c>
      <c r="H257" s="25">
        <f>H242+H253-H224</f>
        <v>295086.69</v>
      </c>
      <c r="I257" s="95">
        <f t="shared" si="52"/>
        <v>-23.163275094156564</v>
      </c>
      <c r="J257" s="25">
        <f t="shared" si="52"/>
        <v>1532708</v>
      </c>
      <c r="K257" s="28">
        <f t="shared" si="50"/>
        <v>-86056.75</v>
      </c>
      <c r="L257" s="24"/>
    </row>
    <row r="258" spans="1:12" ht="29.25" customHeight="1" x14ac:dyDescent="0.2">
      <c r="A258" s="99" t="s">
        <v>144</v>
      </c>
      <c r="B258" s="99"/>
      <c r="C258" s="21"/>
      <c r="D258" s="22">
        <f t="shared" ref="D258:J258" si="53">D243</f>
        <v>0</v>
      </c>
      <c r="E258" s="25">
        <f t="shared" si="53"/>
        <v>9264318.1500000004</v>
      </c>
      <c r="F258" s="95">
        <f t="shared" si="53"/>
        <v>0</v>
      </c>
      <c r="G258" s="22">
        <f t="shared" si="53"/>
        <v>0</v>
      </c>
      <c r="H258" s="25">
        <f t="shared" si="53"/>
        <v>-4913.3100000000004</v>
      </c>
      <c r="I258" s="95">
        <f t="shared" si="53"/>
        <v>0</v>
      </c>
      <c r="J258" s="22">
        <f t="shared" si="53"/>
        <v>0</v>
      </c>
      <c r="K258" s="28">
        <f t="shared" si="50"/>
        <v>9259404.8399999999</v>
      </c>
      <c r="L258" s="102"/>
    </row>
    <row r="259" spans="1:12" x14ac:dyDescent="0.2">
      <c r="C259" s="11"/>
      <c r="D259" s="2"/>
      <c r="L259" s="2"/>
    </row>
    <row r="260" spans="1:12" ht="15.75" customHeight="1" x14ac:dyDescent="0.2">
      <c r="C260" s="11"/>
      <c r="D260" s="2"/>
      <c r="L260" s="2"/>
    </row>
    <row r="261" spans="1:12" ht="22.5" customHeight="1" x14ac:dyDescent="0.3">
      <c r="A261" s="103" t="s">
        <v>355</v>
      </c>
      <c r="B261" s="103"/>
      <c r="C261" s="104"/>
      <c r="D261" s="105"/>
      <c r="E261" s="106"/>
      <c r="F261" s="107"/>
      <c r="G261" s="108"/>
      <c r="H261" s="108"/>
      <c r="I261" s="109"/>
      <c r="J261" s="110"/>
      <c r="K261" s="103" t="s">
        <v>356</v>
      </c>
      <c r="L261" s="109"/>
    </row>
    <row r="262" spans="1:12" ht="14.25" customHeight="1" x14ac:dyDescent="0.2">
      <c r="C262" s="11"/>
      <c r="D262" s="2"/>
    </row>
    <row r="263" spans="1:12" x14ac:dyDescent="0.2">
      <c r="C263" s="11"/>
      <c r="D263" s="2"/>
    </row>
    <row r="264" spans="1:12" x14ac:dyDescent="0.2">
      <c r="C264" s="11"/>
    </row>
    <row r="265" spans="1:12" x14ac:dyDescent="0.2">
      <c r="C265" s="11"/>
    </row>
    <row r="266" spans="1:12" x14ac:dyDescent="0.2">
      <c r="C266" s="11"/>
    </row>
    <row r="267" spans="1:12" x14ac:dyDescent="0.2">
      <c r="C267" s="11"/>
    </row>
    <row r="268" spans="1:12" x14ac:dyDescent="0.2">
      <c r="C268" s="11"/>
    </row>
    <row r="269" spans="1:12" x14ac:dyDescent="0.2">
      <c r="C269" s="11"/>
    </row>
    <row r="270" spans="1:12" x14ac:dyDescent="0.2">
      <c r="C270" s="11"/>
    </row>
    <row r="271" spans="1:12" x14ac:dyDescent="0.2">
      <c r="C271" s="11"/>
    </row>
    <row r="272" spans="1:12" x14ac:dyDescent="0.2">
      <c r="C272" s="11"/>
    </row>
    <row r="273" spans="3:3" x14ac:dyDescent="0.2">
      <c r="C273" s="11"/>
    </row>
    <row r="274" spans="3:3" x14ac:dyDescent="0.2">
      <c r="C274" s="11"/>
    </row>
    <row r="275" spans="3:3" x14ac:dyDescent="0.2">
      <c r="C275" s="11"/>
    </row>
    <row r="276" spans="3:3" x14ac:dyDescent="0.2">
      <c r="C276" s="11"/>
    </row>
    <row r="277" spans="3:3" x14ac:dyDescent="0.2">
      <c r="C277" s="11"/>
    </row>
    <row r="278" spans="3:3" x14ac:dyDescent="0.2">
      <c r="C278" s="11"/>
    </row>
    <row r="279" spans="3:3" x14ac:dyDescent="0.2">
      <c r="C279" s="11"/>
    </row>
    <row r="280" spans="3:3" x14ac:dyDescent="0.2">
      <c r="C280" s="11"/>
    </row>
    <row r="281" spans="3:3" x14ac:dyDescent="0.2">
      <c r="C281" s="11"/>
    </row>
  </sheetData>
  <mergeCells count="72">
    <mergeCell ref="A80:B80"/>
    <mergeCell ref="A6:B9"/>
    <mergeCell ref="A10:B10"/>
    <mergeCell ref="A73:B73"/>
    <mergeCell ref="A76:B76"/>
    <mergeCell ref="A77:B77"/>
    <mergeCell ref="A78:B78"/>
    <mergeCell ref="A79:B79"/>
    <mergeCell ref="A57:B57"/>
    <mergeCell ref="A58:B58"/>
    <mergeCell ref="A59:B59"/>
    <mergeCell ref="A60:B60"/>
    <mergeCell ref="A61:B61"/>
    <mergeCell ref="A63:B63"/>
    <mergeCell ref="A51:B51"/>
    <mergeCell ref="A52:B52"/>
    <mergeCell ref="A53:B53"/>
    <mergeCell ref="A54:B54"/>
    <mergeCell ref="A55:B55"/>
    <mergeCell ref="A56:B56"/>
    <mergeCell ref="A50:B50"/>
    <mergeCell ref="A47:B47"/>
    <mergeCell ref="A48:B48"/>
    <mergeCell ref="A35:B35"/>
    <mergeCell ref="A36:B36"/>
    <mergeCell ref="A37:B37"/>
    <mergeCell ref="A38:B38"/>
    <mergeCell ref="A39:B39"/>
    <mergeCell ref="A49:B49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7:D9"/>
    <mergeCell ref="I7:I9"/>
    <mergeCell ref="K2:M2"/>
    <mergeCell ref="A4:L4"/>
    <mergeCell ref="C6:C9"/>
    <mergeCell ref="D6:F6"/>
    <mergeCell ref="F7:F9"/>
    <mergeCell ref="H7:H9"/>
    <mergeCell ref="J5:K5"/>
    <mergeCell ref="G6:I6"/>
    <mergeCell ref="E7:E9"/>
    <mergeCell ref="G7:G9"/>
    <mergeCell ref="K7:K9"/>
    <mergeCell ref="J7:J9"/>
    <mergeCell ref="J6:L6"/>
    <mergeCell ref="L7:L9"/>
  </mergeCells>
  <phoneticPr fontId="13" type="noConversion"/>
  <printOptions horizontalCentered="1"/>
  <pageMargins left="0.35433070866141736" right="0.35433070866141736" top="0.39370078740157483" bottom="0.19685039370078741" header="0.19685039370078741" footer="0"/>
  <pageSetup paperSize="9" scale="45" fitToHeight="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2020</vt:lpstr>
      <vt:lpstr>'2020'!Заголовки_для_друку</vt:lpstr>
      <vt:lpstr>'2020'!Область_друку</vt:lpstr>
    </vt:vector>
  </TitlesOfParts>
  <Manager>провідний спеціаліст</Manager>
  <Company>ГУДКУ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Місячний звіт місцевих бюджетів</dc:title>
  <dc:creator>Шита Лілія Григорівна</dc:creator>
  <cp:lastModifiedBy>User</cp:lastModifiedBy>
  <cp:lastPrinted>2021-03-17T06:37:11Z</cp:lastPrinted>
  <dcterms:created xsi:type="dcterms:W3CDTF">1998-01-10T08:04:34Z</dcterms:created>
  <dcterms:modified xsi:type="dcterms:W3CDTF">2021-03-17T11:42:57Z</dcterms:modified>
</cp:coreProperties>
</file>